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tabRatio="830" activeTab="0"/>
  </bookViews>
  <sheets>
    <sheet name="Notas a los Estados" sheetId="1" r:id="rId1"/>
  </sheets>
  <definedNames>
    <definedName name="_Toc260211680" localSheetId="0">'Notas a los Estados'!#REF!</definedName>
    <definedName name="OLE_LINK2" localSheetId="0">'Notas a los Estados'!$B$19</definedName>
    <definedName name="OLE_LINK25" localSheetId="0">'Notas a los Estados'!$B$165</definedName>
    <definedName name="OLE_LINK31" localSheetId="0">'Notas a los Estados'!$B$186</definedName>
    <definedName name="OLE_LINK37" localSheetId="0">'Notas a los Estados'!$B$187</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Estados'!$B$38</definedName>
    <definedName name="OLE_LINK97" localSheetId="0">'Notas a los Estados'!$B$212</definedName>
  </definedNames>
  <calcPr fullCalcOnLoad="1"/>
</workbook>
</file>

<file path=xl/sharedStrings.xml><?xml version="1.0" encoding="utf-8"?>
<sst xmlns="http://schemas.openxmlformats.org/spreadsheetml/2006/main" count="259" uniqueCount="256">
  <si>
    <t>REPÚBLICA DOMINICANA</t>
  </si>
  <si>
    <t>DIRECCIÓN NACIONAL DE CONTROL DE DROGAS</t>
  </si>
  <si>
    <t>ACTIVOS</t>
  </si>
  <si>
    <t>(Valores en RD$)</t>
  </si>
  <si>
    <t>Cuentas Corrientes Bco de Reservas:</t>
  </si>
  <si>
    <t xml:space="preserve">Cuenta No.010-251878-5 </t>
  </si>
  <si>
    <t>Total Cuentas Corrientes</t>
  </si>
  <si>
    <t>Caja Chica</t>
  </si>
  <si>
    <t>Total Disponibilidad</t>
  </si>
  <si>
    <t xml:space="preserve">Servicios Especiales              </t>
  </si>
  <si>
    <t>Total Cajas  Chicas</t>
  </si>
  <si>
    <t>Inventario de Mercancias (Formulario Medicamentos Controlados)</t>
  </si>
  <si>
    <t>Total Gastos Pagados por Adelantado</t>
  </si>
  <si>
    <r>
      <t xml:space="preserve">Menos: </t>
    </r>
    <r>
      <rPr>
        <sz val="12"/>
        <rFont val="Arial"/>
        <family val="2"/>
      </rPr>
      <t>Depreciación Acumulada</t>
    </r>
  </si>
  <si>
    <t>PASIVOS</t>
  </si>
  <si>
    <t xml:space="preserve">Total Cuenta por Pagar </t>
  </si>
  <si>
    <t>Nota 7</t>
  </si>
  <si>
    <t>Están conformadas por las  retenciones del Impuesto a las Transferencias de Bienes Industrializados y servicios realizadas a terceros.</t>
  </si>
  <si>
    <t>Total Retenciones por Pagar</t>
  </si>
  <si>
    <t>INGRESOS</t>
  </si>
  <si>
    <t>Nota 8</t>
  </si>
  <si>
    <t>GASTOS</t>
  </si>
  <si>
    <t>Nota 10</t>
  </si>
  <si>
    <t>Registro de los gastos en que incurre la institución por concepto de remuneraciones y/o compensaciones a su personal.</t>
  </si>
  <si>
    <t>Nota 11</t>
  </si>
  <si>
    <t>Nota 12</t>
  </si>
  <si>
    <t>Nota 13</t>
  </si>
  <si>
    <t>Minerales</t>
  </si>
  <si>
    <t>Nota 14</t>
  </si>
  <si>
    <t>Se registran los gastos en colaboraciones a instituciones y personas, entre otros.</t>
  </si>
  <si>
    <t>Total Transferencias y Donaciones</t>
  </si>
  <si>
    <t>Retenciones de la Seguridad Social</t>
  </si>
  <si>
    <t>Acumulaciones</t>
  </si>
  <si>
    <t>Plan de Pensiones y Jubilaciones FFAA</t>
  </si>
  <si>
    <t>Retenciones de la Seguridad Social Patrono</t>
  </si>
  <si>
    <t>Nota 9</t>
  </si>
  <si>
    <t xml:space="preserve">Deducciones y Retenciones por Pagar         </t>
  </si>
  <si>
    <t>Otros Ingresos :</t>
  </si>
  <si>
    <t>Cuenta No.314-000126-8</t>
  </si>
  <si>
    <t>Nota 15</t>
  </si>
  <si>
    <t>CAPITAL</t>
  </si>
  <si>
    <t>Más :</t>
  </si>
  <si>
    <t>Las conforman los compromisos adquiridos por bienes y servicios con los proveedores de la DNCD, y otros compromisos enviados a Deuda Pública los cuales a la fecha aun no han sido descargados y retornados a la Institución.</t>
  </si>
  <si>
    <t xml:space="preserve">Deuda Pública </t>
  </si>
  <si>
    <t>Ajuste al Patrimonio por Incorporación de Activos Fijos</t>
  </si>
  <si>
    <t>Resultado del Período</t>
  </si>
  <si>
    <t xml:space="preserve">Ingresos por Pérdida de Propiedad                                         </t>
  </si>
  <si>
    <t>Teléfono Local</t>
  </si>
  <si>
    <t>Servicios de Internet y Televisión por Cable</t>
  </si>
  <si>
    <t>Relación de Cajas Chicas</t>
  </si>
  <si>
    <t>Otras Instituciones Públicas *</t>
  </si>
  <si>
    <t>Total Patrimonio</t>
  </si>
  <si>
    <t>Otras cuentas por cobrar - Banco</t>
  </si>
  <si>
    <t xml:space="preserve">Se registran los depósitos dados en garantía por concepto de alquiler de las dependencias que alojan los miembros de esta DNCD, en todo el teritorio nacional.
</t>
  </si>
  <si>
    <t>Nota 16</t>
  </si>
  <si>
    <t>Nota 17</t>
  </si>
  <si>
    <t>Nota 18</t>
  </si>
  <si>
    <t>Nota 19</t>
  </si>
  <si>
    <t>Nota 20</t>
  </si>
  <si>
    <t>Nota 21</t>
  </si>
  <si>
    <t>Nota 22</t>
  </si>
  <si>
    <t>Activos Fijos por Reclasificar</t>
  </si>
  <si>
    <t>EFECTIVO Y EQUIVALENTES DE EFECTIVO</t>
  </si>
  <si>
    <t>INVENTARIOS</t>
  </si>
  <si>
    <t>OTROS ACTIVOS CORRIENTES</t>
  </si>
  <si>
    <t>SUELDOS, SALARIOS Y BENEFICIOS A EMPLEADOS</t>
  </si>
  <si>
    <t>SUBVENCIONES Y OTROS PAGOS POR TRANSFERENCIAS</t>
  </si>
  <si>
    <t>RECARGOS, MULTAS Y OTROS INGRESOS</t>
  </si>
  <si>
    <t>SUMINISTROS Y MATERIAL PARA CONSUMO</t>
  </si>
  <si>
    <t>PROPIEDAD, PLANTA Y EQUIPO</t>
  </si>
  <si>
    <t>TOTAL PROPIEDAD, PLANTA Y EQUIPO</t>
  </si>
  <si>
    <t>Sub-Total</t>
  </si>
  <si>
    <t>(*) La Variación de la inversión en Mejoras es de RD$2,889,547.52</t>
  </si>
  <si>
    <t>CUENTAS POR PAGAR CORTO PLAZO</t>
  </si>
  <si>
    <t>CUENTAS POR PAGAR LARGO PLAZO</t>
  </si>
  <si>
    <t>Total Cuenta por Pagar Largo  Plazo</t>
  </si>
  <si>
    <t>Total Cuenta por Pagar Corto  Plazo</t>
  </si>
  <si>
    <t>ACTIVOS  NETOS / PATRIMONIO</t>
  </si>
  <si>
    <t>TRANSFERENCIAS Y DONACIONES</t>
  </si>
  <si>
    <t>Sub-total Transferencias y Donaciones</t>
  </si>
  <si>
    <t>Total Sueldos, Salarios y Beneficios a Empleados</t>
  </si>
  <si>
    <t>GASTOS FINANCIEROS</t>
  </si>
  <si>
    <t>Sub-total</t>
  </si>
  <si>
    <t>flujo se diminuyen las donaciones del 2018 de activos por RD$26,745,102.28</t>
  </si>
  <si>
    <t>lleva a una variación de RD$46,523,317.54</t>
  </si>
  <si>
    <t>(*) La variación en la inversión en activos  fue de RD$73,268,419.82 Para el</t>
  </si>
  <si>
    <t>Servicios de Alimentación</t>
  </si>
  <si>
    <t xml:space="preserve">Patrimonio Institucional </t>
  </si>
  <si>
    <t>Gasolina</t>
  </si>
  <si>
    <t>Gasoil</t>
  </si>
  <si>
    <t>Lubricantes</t>
  </si>
  <si>
    <t>Corresponden a las transfencias de Capital recibidas del Gobierno Central, para cubrir gastos de sueldos y gastos
corrientes de la institución.</t>
  </si>
  <si>
    <t>Otros Ingresos</t>
  </si>
  <si>
    <t>Se registran los ingresos recibidos de terceros por concepto de descuentos a miembros por pérdida de propiedades,
multas por comportamiento, decomisos por lavado de activo, venta de formularios para medicamentos controlados, entre otros.</t>
  </si>
  <si>
    <t>Cuenta No.010-391857-4</t>
  </si>
  <si>
    <t>Cuenta No.240-012653-9</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</si>
  <si>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los Pabellones de Oficiales y Alistados.</t>
  </si>
  <si>
    <r>
      <t xml:space="preserve">Menos: </t>
    </r>
    <r>
      <rPr>
        <sz val="12"/>
        <rFont val="Arial"/>
        <family val="2"/>
      </rPr>
      <t>Depreciación Acumulada Mejoras</t>
    </r>
  </si>
  <si>
    <t>Las conforman los compromisos adquiridos por bienes y servicios con los proveedores de la DNCD, y otros compromisos enviados a Deuda Pública, los cuales a la fecha aún no han sido descargados y retornados a la Institución.</t>
  </si>
  <si>
    <t>Compensación por Gastos de Alimentación</t>
  </si>
  <si>
    <t>Gastos de Representación en el País</t>
  </si>
  <si>
    <t>Contribución al Seguro de Riesgo Laboral</t>
  </si>
  <si>
    <t>Se registran los gastos en Servicios Básicos y Comunicaciones de esta DNCD.
Estos están conformados de la  manera  siguiente:</t>
  </si>
  <si>
    <t>Registro de los gastos para las labores y mantenimiento.
Estos están Conformados de la manera  siguiente:</t>
  </si>
  <si>
    <t>Gasto de Depreciación</t>
  </si>
  <si>
    <t>2.6.9.3.01</t>
  </si>
  <si>
    <t>2.6.9.3.02</t>
  </si>
  <si>
    <t>2.4.1.1.05</t>
  </si>
  <si>
    <t>2.1.1.1.01</t>
  </si>
  <si>
    <t>2.1.2.2.01</t>
  </si>
  <si>
    <t>2.1.3.2.01</t>
  </si>
  <si>
    <t>2.2.5.1.01</t>
  </si>
  <si>
    <t>2.2.1.3.01</t>
  </si>
  <si>
    <t>2.2.1.5.01</t>
  </si>
  <si>
    <t>2.2.3.1.01</t>
  </si>
  <si>
    <t>2.2.4.1.01</t>
  </si>
  <si>
    <t>Pasajes y Gastos de Transporte</t>
  </si>
  <si>
    <t>2.1.1.2.04</t>
  </si>
  <si>
    <t>2.2.9.2.01</t>
  </si>
  <si>
    <t>2.3.7.1.01</t>
  </si>
  <si>
    <t>2.3.7.1.02</t>
  </si>
  <si>
    <t>2.3.7.1.06</t>
  </si>
  <si>
    <t>2.1.5.1.01</t>
  </si>
  <si>
    <t>Contribuciones al Seguro de Salud</t>
  </si>
  <si>
    <t>2.1.5.3.01</t>
  </si>
  <si>
    <t>2.4.1.6.01</t>
  </si>
  <si>
    <t>2.1.2.2.06</t>
  </si>
  <si>
    <t>Incentivo por Rendimiento Individual</t>
  </si>
  <si>
    <t>2.2.8.2.01</t>
  </si>
  <si>
    <t>Cuentas de Ahorro Dólares 010-001668-6</t>
  </si>
  <si>
    <t>Se registran las propiedades y bienes tangibles (Activos Fijos) de esta DNCD, destinados a servir a las operaciones, menos su Depreciación Acumulada.</t>
  </si>
  <si>
    <t>Resultado Períodos Anteriores</t>
  </si>
  <si>
    <t xml:space="preserve"> Total Recargos, Multas y Otros Ingresos</t>
  </si>
  <si>
    <t>Se registran las mercancías o artículos gastables utilizados para las operaciones de la institución, así como, los formularios para la venta de medicamentos controlados.</t>
  </si>
  <si>
    <t>RECARGOS Y OTROS INGRESOS</t>
  </si>
  <si>
    <t>2.1.2.2.13</t>
  </si>
  <si>
    <t>Incentivo por Riesgo Laboral al Personal Militar y Policial</t>
  </si>
  <si>
    <t>NOTAS A LOS ESTADOS FINANCIEROS</t>
  </si>
  <si>
    <t>Cuenta No.030-007770-0</t>
  </si>
  <si>
    <t>Construcciones por Concesiones de Bienes de Uso</t>
  </si>
  <si>
    <t>2.3.9.2.01</t>
  </si>
  <si>
    <t>Alquileres y Rentas de Edificiones y Locales</t>
  </si>
  <si>
    <t>Ingresos por Multas</t>
  </si>
  <si>
    <t>Agua</t>
  </si>
  <si>
    <t>2.2.1.7.01</t>
  </si>
  <si>
    <t>Ingresos por Subsidios de Maternidad y Enfermedad Común (SISALRIL)</t>
  </si>
  <si>
    <t>Dirección Seguridad Interna</t>
  </si>
  <si>
    <t>Dirección del CICC</t>
  </si>
  <si>
    <t>Terrenos Urbanos sin Mejoras</t>
  </si>
  <si>
    <t>2.4.9.1.03</t>
  </si>
  <si>
    <t>Transferencias Corrientes (Gastos Corrientes)</t>
  </si>
  <si>
    <t>Útiles y Materiales de Escritorio, Oficina e Informática</t>
  </si>
  <si>
    <t>2.3.1.1.01</t>
  </si>
  <si>
    <t>Alimentos y Bebidas para Personas</t>
  </si>
  <si>
    <t xml:space="preserve">Dirección de Equipos y Transporte                           </t>
  </si>
  <si>
    <t>Bienes Intangibles (Compra Licencia de Software)</t>
  </si>
  <si>
    <t xml:space="preserve">Depósitos en Garantía </t>
  </si>
  <si>
    <t>2.1.2.2.05</t>
  </si>
  <si>
    <t>Compensación Servicios de Seguridad</t>
  </si>
  <si>
    <t>2.3.3.3.01</t>
  </si>
  <si>
    <t>Productos de Artes Gráficas</t>
  </si>
  <si>
    <t>Ingresos por Contribuciones</t>
  </si>
  <si>
    <t>2.3.6.3.06</t>
  </si>
  <si>
    <t>Productos Metálicos</t>
  </si>
  <si>
    <t>Seguros Generales</t>
  </si>
  <si>
    <t>2.2.6.2.01</t>
  </si>
  <si>
    <t>Seguro de Bienes Muebles</t>
  </si>
  <si>
    <t>2.8.5.2.01</t>
  </si>
  <si>
    <t>Sueldo al Personal por Servicios Especiales  (Seguridad Nacional)</t>
  </si>
  <si>
    <t>2.2.1.6.02</t>
  </si>
  <si>
    <t>Electricidad no Cortable</t>
  </si>
  <si>
    <t>2.2.1.8.01</t>
  </si>
  <si>
    <t>Recolección de Residuos Sólidos</t>
  </si>
  <si>
    <t>Transferencias Corrientes Programadas a Asociaciones Sin Fines de Lucro</t>
  </si>
  <si>
    <t>2.2.8.7.05</t>
  </si>
  <si>
    <t>Servicios de Informática y Sistemas Computarizados</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</si>
  <si>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</si>
  <si>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GASTOS DE DEPRECIACIÓN Y AMORTIZACIÓN</t>
  </si>
  <si>
    <t>Gastos Pagados por Adelantado</t>
  </si>
  <si>
    <t>2.3.2.3.01</t>
  </si>
  <si>
    <t>2.4.1.6.05</t>
  </si>
  <si>
    <t>Aportes de Capital al Sector Público no Financiero</t>
  </si>
  <si>
    <t>Sueldos a Empleados Fijos</t>
  </si>
  <si>
    <t>Prendas y Accesorios de Vestir</t>
  </si>
  <si>
    <t>Comisiones y Gastos</t>
  </si>
  <si>
    <t>Activos Fijos</t>
  </si>
  <si>
    <t xml:space="preserve">Mejoras </t>
  </si>
  <si>
    <t>2.2.7.2.06</t>
  </si>
  <si>
    <t>Mantenimiento y Reparación de Equipos de Transporte, Tracción y Elevación</t>
  </si>
  <si>
    <t>2.2.8.9.04</t>
  </si>
  <si>
    <t>Otros Gastos por Indemnizaciones y Compensaciones</t>
  </si>
  <si>
    <t>Gas GLP</t>
  </si>
  <si>
    <t>2.3.7.1.04</t>
  </si>
  <si>
    <t>2.3.7.1.05</t>
  </si>
  <si>
    <t>Aceites y Grasas</t>
  </si>
  <si>
    <t>2.4.1.4.01</t>
  </si>
  <si>
    <t>Becas Nacionales</t>
  </si>
  <si>
    <t>Asignación para Gastos de Sueldos Fijos</t>
  </si>
  <si>
    <t>Total Contratación de Servicios</t>
  </si>
  <si>
    <t>Total Gastos Financieros</t>
  </si>
  <si>
    <t>Ingresos por transacciones con contraprestación (Venta de Formularios)</t>
  </si>
  <si>
    <t>Total Suminsitro y Materiales para Consumo</t>
  </si>
  <si>
    <t>Total Gastos de Depreciación y Amortización</t>
  </si>
  <si>
    <t>SUBVENCIONES Y OTROS PAGOS</t>
  </si>
  <si>
    <t>Total Subvenciones y Otros Pagos</t>
  </si>
  <si>
    <t>Inventarios (Existencia de Bienes de Cambio y Consumo)</t>
  </si>
  <si>
    <t>Total Inventarios (Bienes de Cambio y Consumo)</t>
  </si>
  <si>
    <t>Total Otros Activos Corrientes</t>
  </si>
  <si>
    <t>Cuentas por Pagar Corto Plazo</t>
  </si>
  <si>
    <t>Sueldos y Retenidos por Pagar</t>
  </si>
  <si>
    <t>Retenciones por Pagar Plan de Pensiones (Personal Policía Nacional)</t>
  </si>
  <si>
    <t>2.3.3.2.01</t>
  </si>
  <si>
    <t>Papel y Cartón</t>
  </si>
  <si>
    <t>2.3.7.2.06</t>
  </si>
  <si>
    <t>Deducciones y Retenciones por Pagar</t>
  </si>
  <si>
    <t>2.3.5.5.01</t>
  </si>
  <si>
    <t>Plástico</t>
  </si>
  <si>
    <t>Pinturas, Lacas, Barnices, Diluyentes y Absorbentes para Pinturas</t>
  </si>
  <si>
    <t>2.4.1.2.01</t>
  </si>
  <si>
    <t>Ayudas y Donaciones Programadas a Hogares y Personas</t>
  </si>
  <si>
    <t>El Efectivo en Caja y Banco lo conforman los balances conciliados en las cuentas bancarias de la DNCD en el Banco de Reservas de la República Dominicana, más los balances en Caja Chica, al 30 de septiembre de 2022. 
Corresponde al siguiente detalle:</t>
  </si>
  <si>
    <t>Otras Cuentas por Pagar Corto Plazo</t>
  </si>
  <si>
    <t xml:space="preserve">  AL 30 DE SEPTIEMBRE DE 2022</t>
  </si>
  <si>
    <t>Donaciones Corrientes de Organismos Internac. (Embajada EE.UU.)</t>
  </si>
  <si>
    <t>2.2.2.2.01</t>
  </si>
  <si>
    <t>Impresión, Encuadernación y Rotulación</t>
  </si>
  <si>
    <t>Viáticos Dentro del País</t>
  </si>
  <si>
    <t>2.2.3.2.01</t>
  </si>
  <si>
    <t>Viáticos Fuera del País</t>
  </si>
  <si>
    <t>2.2.7.1.01</t>
  </si>
  <si>
    <t>Mantenimiento y Reparaciones Menores en Edificaciones</t>
  </si>
  <si>
    <t>2.2.8.7.04</t>
  </si>
  <si>
    <t>Servicios de Capacitación</t>
  </si>
  <si>
    <t>2.2.9.2.03</t>
  </si>
  <si>
    <t>Servicios de Catering</t>
  </si>
  <si>
    <t>2.3.2.2.01</t>
  </si>
  <si>
    <t>Acabados Textiles</t>
  </si>
  <si>
    <t>2.3.3.4.01</t>
  </si>
  <si>
    <t>Libros, Revistas y Periódicos</t>
  </si>
  <si>
    <t>2.3.5.4.01</t>
  </si>
  <si>
    <t>Artículos de Caucho</t>
  </si>
  <si>
    <t>2.3.6.2.01</t>
  </si>
  <si>
    <t>Productos de Vidrio</t>
  </si>
  <si>
    <t>2.3.6.4.04</t>
  </si>
  <si>
    <t>Piedra, Arcilla y Arena</t>
  </si>
  <si>
    <t>2.3.7.2.05</t>
  </si>
  <si>
    <t>Insecticidas, Fumigantes y Otros</t>
  </si>
  <si>
    <t>2.3.7.2.99</t>
  </si>
  <si>
    <t>Otros Productos Químicos y Conexos</t>
  </si>
  <si>
    <t>2.3.9.6.01</t>
  </si>
  <si>
    <t>Productos Eléctricos y Afines</t>
  </si>
  <si>
    <t>2.4.4.1.02</t>
  </si>
  <si>
    <t>Otras Transferencias Corrientes a Empresas Públicas no Financieras Nacionales</t>
  </si>
  <si>
    <t>Transferencias corrientes ocasionales a asociaciones sin fines de lucro</t>
  </si>
  <si>
    <t>2.1.1.2.08</t>
  </si>
  <si>
    <t>Empleados Temporales</t>
  </si>
</sst>
</file>

<file path=xl/styles.xml><?xml version="1.0" encoding="utf-8"?>
<styleSheet xmlns="http://schemas.openxmlformats.org/spreadsheetml/2006/main">
  <numFmts count="15">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_-* #,##0.00\ _€_-;\-* #,##0.00\ _€_-;_-* &quot;-&quot;??\ _€_-;_-@_-"/>
    <numFmt numFmtId="165" formatCode="#,##0.00;[Red]#,##0.00"/>
    <numFmt numFmtId="166" formatCode="#,##0.00000000_);[Red]\(#,##0.00000000\)"/>
    <numFmt numFmtId="167" formatCode="###0;###0"/>
    <numFmt numFmtId="168" formatCode="###0.0;###0.0"/>
    <numFmt numFmtId="169" formatCode="[$-1C0A]dddd\,\ dd&quot; de &quot;mmmm&quot; de &quot;yyyy"/>
    <numFmt numFmtId="170" formatCode="[$-1C0A]hh:mm:ss\ AM/PM"/>
  </numFmts>
  <fonts count="53">
    <font>
      <sz val="10"/>
      <name val="Arial"/>
      <family val="0"/>
    </font>
    <font>
      <sz val="11"/>
      <color indexed="8"/>
      <name val="Calibri"/>
      <family val="2"/>
    </font>
    <font>
      <sz val="12"/>
      <name val="Arial"/>
      <family val="2"/>
    </font>
    <font>
      <b/>
      <sz val="12"/>
      <name val="Arial"/>
      <family val="2"/>
    </font>
    <font>
      <b/>
      <sz val="14"/>
      <name val="Arial"/>
      <family val="2"/>
    </font>
    <font>
      <b/>
      <sz val="16"/>
      <name val="Arial"/>
      <family val="2"/>
    </font>
    <font>
      <b/>
      <sz val="13"/>
      <name val="Arial"/>
      <family val="2"/>
    </font>
    <font>
      <b/>
      <sz val="12"/>
      <color indexed="8"/>
      <name val="Arial"/>
      <family val="2"/>
    </font>
    <font>
      <b/>
      <sz val="14"/>
      <color indexed="8"/>
      <name val="Arial"/>
      <family val="2"/>
    </font>
    <font>
      <sz val="11"/>
      <name val="Arial"/>
      <family val="2"/>
    </font>
    <font>
      <b/>
      <sz val="11"/>
      <name val="Arial"/>
      <family val="2"/>
    </font>
    <font>
      <b/>
      <sz val="13"/>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60"/>
      <name val="Arial"/>
      <family val="2"/>
    </font>
    <font>
      <sz val="12"/>
      <color indexed="8"/>
      <name val="Arial"/>
      <family val="2"/>
    </font>
    <font>
      <b/>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2"/>
      <color rgb="FFC00000"/>
      <name val="Arial"/>
      <family val="2"/>
    </font>
    <font>
      <sz val="12"/>
      <color theme="1"/>
      <name val="Arial"/>
      <family val="2"/>
    </font>
    <font>
      <b/>
      <sz val="16"/>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style="medium"/>
      <bottom/>
    </border>
    <border>
      <left/>
      <right style="medium"/>
      <top style="medium"/>
      <bottom/>
    </border>
    <border>
      <left style="medium"/>
      <right/>
      <top/>
      <bottom/>
    </border>
    <border>
      <left/>
      <right style="medium"/>
      <top/>
      <bottom/>
    </border>
    <border>
      <left/>
      <right style="medium"/>
      <top style="medium"/>
      <bottom style="medium"/>
    </border>
    <border>
      <left/>
      <right style="medium"/>
      <top/>
      <bottom style="medium"/>
    </border>
    <border>
      <left/>
      <right style="medium"/>
      <top style="medium"/>
      <bottom style="double"/>
    </border>
    <border>
      <left style="medium"/>
      <right/>
      <top/>
      <bottom style="medium"/>
    </border>
    <border>
      <left/>
      <right style="medium"/>
      <top/>
      <bottom style="thin"/>
    </border>
    <border>
      <left/>
      <right style="medium"/>
      <top style="thin"/>
      <bottom style="medium"/>
    </border>
    <border>
      <left/>
      <right/>
      <top/>
      <bottom style="double"/>
    </border>
    <border>
      <left/>
      <right style="medium"/>
      <top/>
      <bottom style="double"/>
    </border>
    <border>
      <left/>
      <right/>
      <top style="medium"/>
      <bottom style="medium"/>
    </border>
    <border>
      <left/>
      <right style="medium"/>
      <top style="medium"/>
      <bottom style="thin"/>
    </border>
    <border>
      <left/>
      <right style="medium"/>
      <top style="thin"/>
      <bottom style="double"/>
    </border>
    <border>
      <left/>
      <right style="medium"/>
      <top style="thin"/>
      <bottom/>
    </border>
    <border>
      <left style="medium"/>
      <right/>
      <top style="medium"/>
      <bottom/>
    </border>
    <border>
      <left/>
      <right/>
      <top/>
      <bottom style="thin"/>
    </border>
    <border>
      <left/>
      <right/>
      <top style="thin"/>
      <bottom style="double"/>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43" fontId="0" fillId="0" borderId="0" applyFont="0" applyFill="0" applyBorder="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34">
    <xf numFmtId="0" fontId="0" fillId="0" borderId="0" xfId="0" applyAlignment="1">
      <alignment/>
    </xf>
    <xf numFmtId="0" fontId="2" fillId="0" borderId="0" xfId="0" applyFont="1" applyAlignment="1">
      <alignment/>
    </xf>
    <xf numFmtId="0" fontId="49" fillId="0" borderId="0" xfId="0" applyFont="1" applyAlignment="1">
      <alignment horizontal="center" readingOrder="2"/>
    </xf>
    <xf numFmtId="0" fontId="2" fillId="0" borderId="0" xfId="0" applyFont="1" applyFill="1" applyAlignment="1">
      <alignment/>
    </xf>
    <xf numFmtId="0" fontId="5" fillId="33" borderId="0" xfId="0" applyFont="1" applyFill="1" applyAlignment="1">
      <alignment/>
    </xf>
    <xf numFmtId="0" fontId="3" fillId="33" borderId="10" xfId="0" applyFont="1" applyFill="1" applyBorder="1" applyAlignment="1">
      <alignment horizontal="center"/>
    </xf>
    <xf numFmtId="0" fontId="3" fillId="33" borderId="0" xfId="0" applyFont="1" applyFill="1" applyBorder="1" applyAlignment="1">
      <alignment horizontal="center"/>
    </xf>
    <xf numFmtId="0" fontId="5" fillId="33" borderId="0" xfId="0" applyFont="1" applyFill="1" applyBorder="1" applyAlignment="1">
      <alignment/>
    </xf>
    <xf numFmtId="0" fontId="2" fillId="33" borderId="0" xfId="0" applyFont="1" applyFill="1" applyAlignment="1">
      <alignment/>
    </xf>
    <xf numFmtId="4" fontId="2" fillId="33" borderId="0" xfId="0" applyNumberFormat="1" applyFont="1" applyFill="1" applyBorder="1" applyAlignment="1">
      <alignment horizontal="right"/>
    </xf>
    <xf numFmtId="4" fontId="3" fillId="33" borderId="0" xfId="0" applyNumberFormat="1" applyFont="1" applyFill="1" applyBorder="1" applyAlignment="1">
      <alignment horizontal="right"/>
    </xf>
    <xf numFmtId="4" fontId="2" fillId="33" borderId="0" xfId="0" applyNumberFormat="1" applyFont="1" applyFill="1" applyAlignment="1">
      <alignment/>
    </xf>
    <xf numFmtId="4" fontId="2" fillId="33" borderId="0" xfId="0" applyNumberFormat="1"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horizontal="left" vertical="top" wrapText="1"/>
    </xf>
    <xf numFmtId="0" fontId="2" fillId="33" borderId="14" xfId="0" applyFont="1" applyFill="1" applyBorder="1" applyAlignment="1">
      <alignment vertical="top" wrapText="1"/>
    </xf>
    <xf numFmtId="0" fontId="10" fillId="33" borderId="15" xfId="0" applyFont="1" applyFill="1" applyBorder="1" applyAlignment="1">
      <alignment horizontal="center"/>
    </xf>
    <xf numFmtId="0" fontId="9" fillId="33" borderId="14" xfId="0" applyFont="1" applyFill="1" applyBorder="1" applyAlignment="1">
      <alignment/>
    </xf>
    <xf numFmtId="4" fontId="9" fillId="33" borderId="14" xfId="0" applyNumberFormat="1" applyFont="1" applyFill="1" applyBorder="1" applyAlignment="1">
      <alignment horizontal="right"/>
    </xf>
    <xf numFmtId="4" fontId="10" fillId="33" borderId="14" xfId="0" applyNumberFormat="1" applyFont="1" applyFill="1" applyBorder="1" applyAlignment="1">
      <alignment/>
    </xf>
    <xf numFmtId="4" fontId="9" fillId="33" borderId="14" xfId="0" applyNumberFormat="1" applyFont="1" applyFill="1" applyBorder="1" applyAlignment="1">
      <alignment/>
    </xf>
    <xf numFmtId="4" fontId="9" fillId="33" borderId="16" xfId="0" applyNumberFormat="1" applyFont="1" applyFill="1" applyBorder="1" applyAlignment="1">
      <alignment/>
    </xf>
    <xf numFmtId="4" fontId="10" fillId="33" borderId="17" xfId="0" applyNumberFormat="1" applyFont="1" applyFill="1" applyBorder="1" applyAlignment="1">
      <alignment/>
    </xf>
    <xf numFmtId="165" fontId="9" fillId="33" borderId="14" xfId="0" applyNumberFormat="1" applyFont="1" applyFill="1" applyBorder="1" applyAlignment="1">
      <alignment/>
    </xf>
    <xf numFmtId="0" fontId="2" fillId="33" borderId="18" xfId="0" applyFont="1" applyFill="1" applyBorder="1" applyAlignment="1">
      <alignment/>
    </xf>
    <xf numFmtId="0" fontId="2" fillId="33" borderId="16" xfId="0" applyFont="1" applyFill="1" applyBorder="1" applyAlignment="1">
      <alignment/>
    </xf>
    <xf numFmtId="4" fontId="3" fillId="33" borderId="0" xfId="0" applyNumberFormat="1" applyFont="1" applyFill="1" applyBorder="1" applyAlignment="1">
      <alignment/>
    </xf>
    <xf numFmtId="0" fontId="3" fillId="33" borderId="16" xfId="0" applyFont="1" applyFill="1" applyBorder="1" applyAlignment="1">
      <alignment horizontal="center"/>
    </xf>
    <xf numFmtId="43" fontId="2" fillId="33" borderId="0" xfId="50" applyFont="1" applyFill="1" applyBorder="1" applyAlignment="1">
      <alignment/>
    </xf>
    <xf numFmtId="43" fontId="2" fillId="33" borderId="14" xfId="50" applyFont="1" applyFill="1" applyBorder="1" applyAlignment="1">
      <alignment/>
    </xf>
    <xf numFmtId="0" fontId="2" fillId="33" borderId="13" xfId="0" applyFont="1" applyFill="1" applyBorder="1" applyAlignment="1">
      <alignment/>
    </xf>
    <xf numFmtId="43" fontId="2" fillId="33" borderId="16" xfId="50" applyFont="1" applyFill="1" applyBorder="1" applyAlignment="1">
      <alignment/>
    </xf>
    <xf numFmtId="0" fontId="3" fillId="33" borderId="13" xfId="0" applyFont="1" applyFill="1" applyBorder="1" applyAlignment="1">
      <alignment horizontal="left"/>
    </xf>
    <xf numFmtId="4" fontId="3" fillId="33" borderId="17" xfId="0" applyNumberFormat="1" applyFont="1" applyFill="1" applyBorder="1" applyAlignment="1">
      <alignment/>
    </xf>
    <xf numFmtId="0" fontId="2" fillId="33" borderId="14" xfId="0" applyFont="1" applyFill="1" applyBorder="1" applyAlignment="1">
      <alignment/>
    </xf>
    <xf numFmtId="4" fontId="2" fillId="33" borderId="16" xfId="0" applyNumberFormat="1" applyFont="1" applyFill="1" applyBorder="1" applyAlignment="1">
      <alignment horizontal="right"/>
    </xf>
    <xf numFmtId="4" fontId="2" fillId="33" borderId="14" xfId="0" applyNumberFormat="1" applyFont="1" applyFill="1" applyBorder="1" applyAlignment="1">
      <alignment horizontal="right"/>
    </xf>
    <xf numFmtId="4" fontId="3" fillId="33" borderId="15" xfId="0" applyNumberFormat="1" applyFont="1" applyFill="1" applyBorder="1" applyAlignment="1">
      <alignment horizontal="right"/>
    </xf>
    <xf numFmtId="4" fontId="3" fillId="33" borderId="14" xfId="0" applyNumberFormat="1" applyFont="1" applyFill="1" applyBorder="1" applyAlignment="1">
      <alignment horizontal="right"/>
    </xf>
    <xf numFmtId="4" fontId="3" fillId="33" borderId="16" xfId="0" applyNumberFormat="1" applyFont="1" applyFill="1" applyBorder="1" applyAlignment="1">
      <alignment/>
    </xf>
    <xf numFmtId="4" fontId="2" fillId="33" borderId="14" xfId="0" applyNumberFormat="1" applyFont="1" applyFill="1" applyBorder="1" applyAlignment="1">
      <alignment/>
    </xf>
    <xf numFmtId="0" fontId="3" fillId="33" borderId="13" xfId="0" applyFont="1" applyFill="1" applyBorder="1" applyAlignment="1">
      <alignment/>
    </xf>
    <xf numFmtId="40" fontId="2" fillId="33" borderId="19" xfId="0" applyNumberFormat="1" applyFont="1" applyFill="1" applyBorder="1" applyAlignment="1">
      <alignment/>
    </xf>
    <xf numFmtId="4" fontId="2" fillId="33" borderId="20" xfId="0" applyNumberFormat="1" applyFont="1" applyFill="1" applyBorder="1" applyAlignment="1">
      <alignment/>
    </xf>
    <xf numFmtId="4" fontId="3" fillId="33" borderId="14" xfId="0" applyNumberFormat="1" applyFont="1" applyFill="1" applyBorder="1" applyAlignment="1">
      <alignment/>
    </xf>
    <xf numFmtId="0" fontId="3" fillId="33" borderId="18" xfId="0" applyFont="1" applyFill="1" applyBorder="1" applyAlignment="1">
      <alignment/>
    </xf>
    <xf numFmtId="4" fontId="3" fillId="33" borderId="21" xfId="0" applyNumberFormat="1" applyFont="1" applyFill="1" applyBorder="1" applyAlignment="1">
      <alignment/>
    </xf>
    <xf numFmtId="4" fontId="3" fillId="33" borderId="22" xfId="0" applyNumberFormat="1" applyFont="1" applyFill="1" applyBorder="1" applyAlignment="1">
      <alignment/>
    </xf>
    <xf numFmtId="1" fontId="2" fillId="33" borderId="0" xfId="0" applyNumberFormat="1" applyFont="1" applyFill="1" applyBorder="1" applyAlignment="1">
      <alignment/>
    </xf>
    <xf numFmtId="0" fontId="2" fillId="33" borderId="10" xfId="0" applyFont="1" applyFill="1" applyBorder="1" applyAlignment="1">
      <alignment/>
    </xf>
    <xf numFmtId="0" fontId="3" fillId="33" borderId="23" xfId="0" applyFont="1" applyFill="1" applyBorder="1" applyAlignment="1">
      <alignment horizontal="center"/>
    </xf>
    <xf numFmtId="0" fontId="3" fillId="33" borderId="15" xfId="0" applyFont="1" applyFill="1" applyBorder="1" applyAlignment="1">
      <alignment horizontal="center"/>
    </xf>
    <xf numFmtId="4" fontId="3" fillId="33" borderId="20" xfId="0" applyNumberFormat="1" applyFont="1" applyFill="1" applyBorder="1" applyAlignment="1">
      <alignment/>
    </xf>
    <xf numFmtId="0" fontId="3" fillId="33" borderId="14" xfId="0" applyFont="1" applyFill="1" applyBorder="1" applyAlignment="1">
      <alignment horizontal="center"/>
    </xf>
    <xf numFmtId="40" fontId="2" fillId="33" borderId="14" xfId="0" applyNumberFormat="1" applyFont="1" applyFill="1" applyBorder="1" applyAlignment="1">
      <alignment/>
    </xf>
    <xf numFmtId="40" fontId="3" fillId="33" borderId="0" xfId="0" applyNumberFormat="1" applyFont="1" applyFill="1" applyBorder="1" applyAlignment="1">
      <alignment/>
    </xf>
    <xf numFmtId="40" fontId="3" fillId="33" borderId="20" xfId="0" applyNumberFormat="1" applyFont="1" applyFill="1" applyBorder="1" applyAlignment="1">
      <alignment/>
    </xf>
    <xf numFmtId="40" fontId="3" fillId="33" borderId="14" xfId="0" applyNumberFormat="1" applyFont="1" applyFill="1" applyBorder="1" applyAlignment="1">
      <alignment/>
    </xf>
    <xf numFmtId="4" fontId="2" fillId="33" borderId="16" xfId="0" applyNumberFormat="1" applyFont="1" applyFill="1" applyBorder="1" applyAlignment="1">
      <alignment/>
    </xf>
    <xf numFmtId="43" fontId="2" fillId="33" borderId="0" xfId="50" applyFont="1" applyFill="1" applyBorder="1" applyAlignment="1">
      <alignment horizontal="right"/>
    </xf>
    <xf numFmtId="43" fontId="2" fillId="33" borderId="16" xfId="50" applyFont="1" applyFill="1" applyBorder="1" applyAlignment="1">
      <alignment horizontal="right"/>
    </xf>
    <xf numFmtId="43" fontId="3" fillId="33" borderId="19" xfId="50" applyFont="1" applyFill="1" applyBorder="1" applyAlignment="1">
      <alignment/>
    </xf>
    <xf numFmtId="4" fontId="3" fillId="33" borderId="19" xfId="0" applyNumberFormat="1" applyFont="1" applyFill="1" applyBorder="1" applyAlignment="1">
      <alignment/>
    </xf>
    <xf numFmtId="43" fontId="2" fillId="33" borderId="0" xfId="0" applyNumberFormat="1" applyFont="1" applyFill="1" applyBorder="1" applyAlignment="1">
      <alignment/>
    </xf>
    <xf numFmtId="43" fontId="3" fillId="33" borderId="16" xfId="50" applyFont="1" applyFill="1" applyBorder="1" applyAlignment="1">
      <alignment horizontal="right"/>
    </xf>
    <xf numFmtId="0" fontId="2" fillId="33" borderId="13" xfId="0" applyFont="1" applyFill="1" applyBorder="1" applyAlignment="1">
      <alignment wrapText="1"/>
    </xf>
    <xf numFmtId="0" fontId="3" fillId="33" borderId="13" xfId="0" applyFont="1" applyFill="1" applyBorder="1" applyAlignment="1">
      <alignment wrapText="1"/>
    </xf>
    <xf numFmtId="4" fontId="2" fillId="33" borderId="24" xfId="0" applyNumberFormat="1" applyFont="1" applyFill="1" applyBorder="1" applyAlignment="1">
      <alignment/>
    </xf>
    <xf numFmtId="4" fontId="3" fillId="33" borderId="10" xfId="0" applyNumberFormat="1" applyFont="1" applyFill="1" applyBorder="1" applyAlignment="1">
      <alignment/>
    </xf>
    <xf numFmtId="4" fontId="3" fillId="33" borderId="25" xfId="0" applyNumberFormat="1" applyFont="1" applyFill="1" applyBorder="1" applyAlignment="1">
      <alignment/>
    </xf>
    <xf numFmtId="43" fontId="2" fillId="33" borderId="14" xfId="50" applyFont="1" applyFill="1" applyBorder="1" applyAlignment="1">
      <alignment horizontal="right"/>
    </xf>
    <xf numFmtId="40" fontId="2" fillId="33" borderId="0" xfId="0" applyNumberFormat="1" applyFont="1" applyFill="1" applyAlignment="1">
      <alignment/>
    </xf>
    <xf numFmtId="43" fontId="2" fillId="33" borderId="19" xfId="50" applyFont="1" applyFill="1" applyBorder="1" applyAlignment="1">
      <alignment horizontal="right"/>
    </xf>
    <xf numFmtId="43" fontId="3" fillId="33" borderId="14" xfId="50" applyFont="1" applyFill="1" applyBorder="1" applyAlignment="1">
      <alignment horizontal="right"/>
    </xf>
    <xf numFmtId="43" fontId="3" fillId="33" borderId="26" xfId="0" applyNumberFormat="1" applyFont="1" applyFill="1" applyBorder="1" applyAlignment="1">
      <alignment/>
    </xf>
    <xf numFmtId="43" fontId="2" fillId="33" borderId="0" xfId="0" applyNumberFormat="1" applyFont="1" applyFill="1" applyAlignment="1">
      <alignment/>
    </xf>
    <xf numFmtId="4" fontId="2" fillId="33" borderId="0" xfId="0" applyNumberFormat="1" applyFont="1" applyFill="1" applyAlignment="1">
      <alignment/>
    </xf>
    <xf numFmtId="4" fontId="2" fillId="33" borderId="10" xfId="0" applyNumberFormat="1" applyFont="1" applyFill="1" applyBorder="1" applyAlignment="1">
      <alignment/>
    </xf>
    <xf numFmtId="0" fontId="3" fillId="33" borderId="27" xfId="0" applyFont="1" applyFill="1" applyBorder="1" applyAlignment="1">
      <alignment/>
    </xf>
    <xf numFmtId="0" fontId="3" fillId="33" borderId="12" xfId="0" applyFont="1" applyFill="1" applyBorder="1" applyAlignment="1">
      <alignment horizontal="center"/>
    </xf>
    <xf numFmtId="0" fontId="10" fillId="33" borderId="12" xfId="0" applyFont="1" applyFill="1" applyBorder="1" applyAlignment="1">
      <alignment horizontal="center"/>
    </xf>
    <xf numFmtId="43" fontId="3" fillId="33" borderId="14" xfId="50" applyFont="1" applyFill="1" applyBorder="1" applyAlignment="1">
      <alignment/>
    </xf>
    <xf numFmtId="0" fontId="3" fillId="33" borderId="14" xfId="0" applyFont="1" applyFill="1" applyBorder="1" applyAlignment="1">
      <alignment/>
    </xf>
    <xf numFmtId="0" fontId="50" fillId="33" borderId="14" xfId="0" applyFont="1" applyFill="1" applyBorder="1" applyAlignment="1">
      <alignment/>
    </xf>
    <xf numFmtId="43" fontId="2" fillId="33" borderId="0" xfId="47" applyFont="1" applyFill="1" applyBorder="1" applyAlignment="1">
      <alignment/>
    </xf>
    <xf numFmtId="43" fontId="51" fillId="33" borderId="0" xfId="47" applyFont="1" applyFill="1" applyBorder="1" applyAlignment="1">
      <alignment/>
    </xf>
    <xf numFmtId="43" fontId="2" fillId="33" borderId="28" xfId="47" applyFont="1" applyFill="1" applyBorder="1" applyAlignment="1">
      <alignment/>
    </xf>
    <xf numFmtId="43" fontId="3" fillId="33" borderId="21" xfId="47" applyFont="1" applyFill="1" applyBorder="1" applyAlignment="1">
      <alignment/>
    </xf>
    <xf numFmtId="43" fontId="3" fillId="33" borderId="0" xfId="47" applyFont="1" applyFill="1" applyBorder="1" applyAlignment="1">
      <alignment/>
    </xf>
    <xf numFmtId="43" fontId="3" fillId="33" borderId="29" xfId="47" applyFont="1" applyFill="1" applyBorder="1" applyAlignment="1">
      <alignment/>
    </xf>
    <xf numFmtId="43" fontId="2" fillId="33" borderId="0" xfId="47" applyFont="1" applyFill="1" applyBorder="1" applyAlignment="1">
      <alignment horizontal="right"/>
    </xf>
    <xf numFmtId="43" fontId="2" fillId="33" borderId="28" xfId="47" applyFont="1" applyFill="1" applyBorder="1" applyAlignment="1">
      <alignment horizontal="right"/>
    </xf>
    <xf numFmtId="43" fontId="3" fillId="33" borderId="0" xfId="47" applyFont="1" applyFill="1" applyBorder="1" applyAlignment="1">
      <alignment horizontal="right"/>
    </xf>
    <xf numFmtId="43" fontId="51" fillId="33" borderId="0" xfId="47" applyFont="1" applyFill="1" applyBorder="1" applyAlignment="1">
      <alignment horizontal="right"/>
    </xf>
    <xf numFmtId="43" fontId="2" fillId="33" borderId="0" xfId="47" applyFont="1" applyFill="1" applyBorder="1" applyAlignment="1">
      <alignment horizontal="center"/>
    </xf>
    <xf numFmtId="0" fontId="2" fillId="33" borderId="13" xfId="0" applyFont="1" applyFill="1" applyBorder="1" applyAlignment="1">
      <alignment vertical="center" wrapText="1"/>
    </xf>
    <xf numFmtId="165" fontId="2" fillId="33" borderId="0" xfId="0" applyNumberFormat="1" applyFont="1" applyFill="1" applyBorder="1" applyAlignment="1">
      <alignment/>
    </xf>
    <xf numFmtId="0" fontId="3" fillId="33" borderId="0" xfId="0" applyFont="1" applyFill="1" applyBorder="1" applyAlignment="1">
      <alignment/>
    </xf>
    <xf numFmtId="0" fontId="2" fillId="33" borderId="13" xfId="0" applyFont="1" applyFill="1" applyBorder="1" applyAlignment="1">
      <alignment horizontal="left" vertical="center" wrapText="1"/>
    </xf>
    <xf numFmtId="0" fontId="6" fillId="33" borderId="27" xfId="0" applyFont="1" applyFill="1" applyBorder="1" applyAlignment="1">
      <alignment vertical="center"/>
    </xf>
    <xf numFmtId="0" fontId="2" fillId="33" borderId="13" xfId="0" applyFont="1" applyFill="1" applyBorder="1" applyAlignment="1">
      <alignment horizontal="left" wrapText="1"/>
    </xf>
    <xf numFmtId="0" fontId="52" fillId="33" borderId="0" xfId="0" applyFont="1" applyFill="1" applyAlignment="1">
      <alignment horizontal="center"/>
    </xf>
    <xf numFmtId="0" fontId="3" fillId="33" borderId="18" xfId="0" applyFont="1" applyFill="1" applyBorder="1" applyAlignment="1">
      <alignment horizontal="left"/>
    </xf>
    <xf numFmtId="43" fontId="3" fillId="33" borderId="30" xfId="47" applyFont="1" applyFill="1" applyBorder="1" applyAlignment="1">
      <alignment horizontal="right"/>
    </xf>
    <xf numFmtId="0" fontId="3" fillId="33" borderId="13" xfId="0" applyFont="1" applyFill="1" applyBorder="1" applyAlignment="1">
      <alignment horizontal="left" vertical="top"/>
    </xf>
    <xf numFmtId="4" fontId="2" fillId="33" borderId="28" xfId="0" applyNumberFormat="1" applyFont="1" applyFill="1" applyBorder="1" applyAlignment="1">
      <alignment horizontal="right"/>
    </xf>
    <xf numFmtId="4" fontId="3" fillId="33" borderId="29" xfId="0" applyNumberFormat="1" applyFont="1" applyFill="1" applyBorder="1" applyAlignment="1">
      <alignment/>
    </xf>
    <xf numFmtId="4" fontId="2" fillId="33" borderId="28" xfId="0" applyNumberFormat="1" applyFont="1" applyFill="1" applyBorder="1" applyAlignment="1">
      <alignment/>
    </xf>
    <xf numFmtId="43" fontId="2" fillId="0" borderId="28" xfId="47" applyFont="1" applyBorder="1" applyAlignment="1">
      <alignment/>
    </xf>
    <xf numFmtId="43" fontId="3" fillId="33" borderId="30" xfId="47" applyFont="1" applyFill="1" applyBorder="1" applyAlignment="1">
      <alignment/>
    </xf>
    <xf numFmtId="4" fontId="3" fillId="33" borderId="30" xfId="0" applyNumberFormat="1" applyFont="1" applyFill="1" applyBorder="1" applyAlignment="1">
      <alignment/>
    </xf>
    <xf numFmtId="40" fontId="3" fillId="33" borderId="28" xfId="0" applyNumberFormat="1" applyFont="1" applyFill="1" applyBorder="1" applyAlignment="1">
      <alignment/>
    </xf>
    <xf numFmtId="4" fontId="2" fillId="33" borderId="10" xfId="0" applyNumberFormat="1" applyFont="1" applyFill="1" applyBorder="1" applyAlignment="1">
      <alignment horizontal="right"/>
    </xf>
    <xf numFmtId="4" fontId="3" fillId="33" borderId="29" xfId="0" applyNumberFormat="1" applyFont="1" applyFill="1" applyBorder="1" applyAlignment="1">
      <alignment horizontal="right"/>
    </xf>
    <xf numFmtId="165" fontId="2" fillId="33" borderId="28" xfId="0" applyNumberFormat="1" applyFont="1" applyFill="1" applyBorder="1" applyAlignment="1">
      <alignment/>
    </xf>
    <xf numFmtId="0" fontId="11" fillId="33" borderId="27" xfId="0" applyFont="1" applyFill="1" applyBorder="1" applyAlignment="1">
      <alignment horizontal="justify"/>
    </xf>
    <xf numFmtId="0" fontId="6" fillId="33" borderId="27" xfId="0" applyFont="1" applyFill="1" applyBorder="1" applyAlignment="1">
      <alignment/>
    </xf>
    <xf numFmtId="0" fontId="6" fillId="33" borderId="13" xfId="0" applyFont="1" applyFill="1" applyBorder="1" applyAlignment="1">
      <alignment/>
    </xf>
    <xf numFmtId="0" fontId="6" fillId="33" borderId="27" xfId="0" applyFont="1" applyFill="1" applyBorder="1" applyAlignment="1">
      <alignment horizontal="left" vertical="center" wrapText="1"/>
    </xf>
    <xf numFmtId="0" fontId="6" fillId="33" borderId="27" xfId="0" applyFont="1" applyFill="1" applyBorder="1" applyAlignment="1">
      <alignment horizontal="left"/>
    </xf>
    <xf numFmtId="0" fontId="2" fillId="0" borderId="13" xfId="0" applyFont="1" applyBorder="1" applyAlignment="1">
      <alignment/>
    </xf>
    <xf numFmtId="0" fontId="3" fillId="33" borderId="18" xfId="0" applyFont="1" applyFill="1" applyBorder="1" applyAlignment="1">
      <alignment wrapText="1"/>
    </xf>
    <xf numFmtId="43" fontId="51" fillId="33" borderId="0" xfId="50" applyFont="1" applyFill="1" applyBorder="1" applyAlignment="1">
      <alignment/>
    </xf>
    <xf numFmtId="0" fontId="2" fillId="33" borderId="18"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6" xfId="0" applyFont="1" applyFill="1" applyBorder="1" applyAlignment="1">
      <alignment horizontal="left" vertical="top" wrapText="1"/>
    </xf>
    <xf numFmtId="0" fontId="52" fillId="33" borderId="0" xfId="0" applyFont="1" applyFill="1" applyAlignment="1">
      <alignment horizontal="center"/>
    </xf>
    <xf numFmtId="0" fontId="8" fillId="0" borderId="0" xfId="0" applyFont="1" applyAlignment="1">
      <alignment horizontal="center" readingOrder="2"/>
    </xf>
    <xf numFmtId="0" fontId="5"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52" fillId="0" borderId="0" xfId="0" applyFont="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Millares 6" xfId="54"/>
    <cellStyle name="Currency" xfId="55"/>
    <cellStyle name="Currency [0]" xfId="56"/>
    <cellStyle name="Moneda 2" xfId="57"/>
    <cellStyle name="Neutral" xfId="58"/>
    <cellStyle name="Normal 2" xfId="59"/>
    <cellStyle name="Normal 2 2" xfId="60"/>
    <cellStyle name="Normal 2 2 2" xfId="61"/>
    <cellStyle name="Normal 3" xfId="62"/>
    <cellStyle name="Normal 4" xfId="63"/>
    <cellStyle name="Normal 4 2" xfId="64"/>
    <cellStyle name="Normal 5" xfId="65"/>
    <cellStyle name="Normal 6" xfId="66"/>
    <cellStyle name="Normal 7" xfId="67"/>
    <cellStyle name="Notas" xfId="68"/>
    <cellStyle name="Percent" xfId="69"/>
    <cellStyle name="Porcentual 2" xfId="70"/>
    <cellStyle name="Porcentual 3" xfId="71"/>
    <cellStyle name="Porcentual 4"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2943225</xdr:colOff>
      <xdr:row>0</xdr:row>
      <xdr:rowOff>9525</xdr:rowOff>
    </xdr:from>
    <xdr:to>
      <xdr:col>1</xdr:col>
      <xdr:colOff>3771900</xdr:colOff>
      <xdr:row>5</xdr:row>
      <xdr:rowOff>9525</xdr:rowOff>
    </xdr:to>
    <xdr:pic>
      <xdr:nvPicPr>
        <xdr:cNvPr id="1" name="Picture 3"/>
        <xdr:cNvPicPr preferRelativeResize="1">
          <a:picLocks noChangeAspect="1"/>
        </xdr:cNvPicPr>
      </xdr:nvPicPr>
      <xdr:blipFill>
        <a:blip r:embed="rId1"/>
        <a:stretch>
          <a:fillRect/>
        </a:stretch>
      </xdr:blipFill>
      <xdr:spPr>
        <a:xfrm>
          <a:off x="3695700" y="9525"/>
          <a:ext cx="828675" cy="714375"/>
        </a:xfrm>
        <a:prstGeom prst="rect">
          <a:avLst/>
        </a:prstGeom>
        <a:noFill/>
        <a:ln w="9525" cmpd="sng">
          <a:noFill/>
        </a:ln>
      </xdr:spPr>
    </xdr:pic>
    <xdr:clientData/>
  </xdr:twoCellAnchor>
  <xdr:oneCellAnchor>
    <xdr:from>
      <xdr:col>1</xdr:col>
      <xdr:colOff>1657350</xdr:colOff>
      <xdr:row>273</xdr:row>
      <xdr:rowOff>28575</xdr:rowOff>
    </xdr:from>
    <xdr:ext cx="3362325" cy="295275"/>
    <xdr:sp>
      <xdr:nvSpPr>
        <xdr:cNvPr id="2" name="3 CuadroTexto"/>
        <xdr:cNvSpPr txBox="1">
          <a:spLocks noChangeArrowheads="1"/>
        </xdr:cNvSpPr>
      </xdr:nvSpPr>
      <xdr:spPr>
        <a:xfrm>
          <a:off x="2409825" y="59197875"/>
          <a:ext cx="3362325" cy="295275"/>
        </a:xfrm>
        <a:prstGeom prst="rect">
          <a:avLst/>
        </a:prstGeom>
        <a:noFill/>
        <a:ln w="9525" cmpd="sng">
          <a:noFill/>
        </a:ln>
      </xdr:spPr>
      <xdr:txBody>
        <a:bodyPr vertOverflow="clip" wrap="square" lIns="91440" tIns="45720" rIns="91440" bIns="45720"/>
        <a:p>
          <a:pPr algn="ctr">
            <a:defRPr/>
          </a:pPr>
          <a:r>
            <a:rPr lang="en-US" cap="none" sz="1400" b="1" i="0" u="none" baseline="0">
              <a:solidFill>
                <a:srgbClr val="000000"/>
              </a:solidFill>
              <a:latin typeface="Arial"/>
              <a:ea typeface="Arial"/>
              <a:cs typeface="Arial"/>
            </a:rPr>
            <a:t>Enc. Depto. de Contabilidad, DNCD</a:t>
          </a:r>
        </a:p>
      </xdr:txBody>
    </xdr:sp>
    <xdr:clientData/>
  </xdr:oneCellAnchor>
  <xdr:twoCellAnchor editAs="oneCell">
    <xdr:from>
      <xdr:col>1</xdr:col>
      <xdr:colOff>1847850</xdr:colOff>
      <xdr:row>267</xdr:row>
      <xdr:rowOff>104775</xdr:rowOff>
    </xdr:from>
    <xdr:to>
      <xdr:col>1</xdr:col>
      <xdr:colOff>4829175</xdr:colOff>
      <xdr:row>276</xdr:row>
      <xdr:rowOff>171450</xdr:rowOff>
    </xdr:to>
    <xdr:pic>
      <xdr:nvPicPr>
        <xdr:cNvPr id="3" name="Picture 6"/>
        <xdr:cNvPicPr preferRelativeResize="1">
          <a:picLocks noChangeAspect="1"/>
        </xdr:cNvPicPr>
      </xdr:nvPicPr>
      <xdr:blipFill>
        <a:blip r:embed="rId2"/>
        <a:stretch>
          <a:fillRect/>
        </a:stretch>
      </xdr:blipFill>
      <xdr:spPr>
        <a:xfrm>
          <a:off x="2600325" y="58131075"/>
          <a:ext cx="2981325"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F286"/>
  <sheetViews>
    <sheetView tabSelected="1" zoomScalePageLayoutView="0" workbookViewId="0" topLeftCell="A262">
      <selection activeCell="G189" sqref="G189"/>
    </sheetView>
  </sheetViews>
  <sheetFormatPr defaultColWidth="11.421875" defaultRowHeight="12.75"/>
  <cols>
    <col min="1" max="1" width="11.28125" style="1" bestFit="1" customWidth="1"/>
    <col min="2" max="2" width="76.140625" style="1" customWidth="1"/>
    <col min="3" max="3" width="19.421875" style="1" customWidth="1"/>
    <col min="4" max="4" width="6.28125" style="1" customWidth="1"/>
    <col min="5" max="5" width="23.421875" style="1" hidden="1" customWidth="1"/>
    <col min="6" max="6" width="8.00390625" style="1" customWidth="1"/>
    <col min="7" max="16384" width="11.421875" style="1" customWidth="1"/>
  </cols>
  <sheetData>
    <row r="1" ht="5.25" customHeight="1"/>
    <row r="6" spans="2:5" ht="18">
      <c r="B6" s="129" t="s">
        <v>0</v>
      </c>
      <c r="C6" s="129"/>
      <c r="D6" s="129"/>
      <c r="E6" s="129"/>
    </row>
    <row r="7" spans="2:5" ht="18">
      <c r="B7" s="129" t="s">
        <v>1</v>
      </c>
      <c r="C7" s="129"/>
      <c r="D7" s="129"/>
      <c r="E7" s="129"/>
    </row>
    <row r="8" spans="2:4" ht="15">
      <c r="B8" s="2"/>
      <c r="C8" s="2"/>
      <c r="D8" s="2"/>
    </row>
    <row r="9" spans="2:5" ht="20.25">
      <c r="B9" s="130" t="s">
        <v>137</v>
      </c>
      <c r="C9" s="130"/>
      <c r="D9" s="130"/>
      <c r="E9" s="130"/>
    </row>
    <row r="10" spans="2:5" ht="18">
      <c r="B10" s="131" t="s">
        <v>222</v>
      </c>
      <c r="C10" s="131"/>
      <c r="D10" s="131"/>
      <c r="E10" s="131"/>
    </row>
    <row r="11" spans="2:5" ht="15.75">
      <c r="B11" s="132" t="s">
        <v>3</v>
      </c>
      <c r="C11" s="132"/>
      <c r="D11" s="132"/>
      <c r="E11" s="132"/>
    </row>
    <row r="12" ht="9.75" customHeight="1"/>
    <row r="13" spans="2:5" ht="18.75" customHeight="1">
      <c r="B13" s="133" t="s">
        <v>2</v>
      </c>
      <c r="C13" s="133"/>
      <c r="D13" s="133"/>
      <c r="E13" s="133"/>
    </row>
    <row r="14" spans="1:6" ht="18.75" customHeight="1" thickBot="1">
      <c r="A14" s="8"/>
      <c r="B14" s="4" t="s">
        <v>16</v>
      </c>
      <c r="C14" s="8"/>
      <c r="D14" s="8"/>
      <c r="E14" s="8"/>
      <c r="F14" s="8"/>
    </row>
    <row r="15" spans="1:6" ht="16.5">
      <c r="A15" s="8"/>
      <c r="B15" s="117" t="s">
        <v>62</v>
      </c>
      <c r="C15" s="14"/>
      <c r="D15" s="15"/>
      <c r="E15" s="15"/>
      <c r="F15" s="8"/>
    </row>
    <row r="16" spans="1:6" ht="67.5" customHeight="1" thickBot="1">
      <c r="A16" s="8"/>
      <c r="B16" s="125" t="s">
        <v>220</v>
      </c>
      <c r="C16" s="126"/>
      <c r="D16" s="127"/>
      <c r="E16" s="17"/>
      <c r="F16" s="8"/>
    </row>
    <row r="17" spans="1:6" ht="16.5" thickBot="1">
      <c r="A17" s="8"/>
      <c r="B17" s="80"/>
      <c r="C17" s="52">
        <v>2022</v>
      </c>
      <c r="D17" s="82"/>
      <c r="E17" s="18">
        <v>2017</v>
      </c>
      <c r="F17" s="8"/>
    </row>
    <row r="18" spans="1:6" ht="15.75">
      <c r="A18" s="8"/>
      <c r="B18" s="43" t="s">
        <v>4</v>
      </c>
      <c r="C18" s="13"/>
      <c r="D18" s="19"/>
      <c r="E18" s="19"/>
      <c r="F18" s="8"/>
    </row>
    <row r="19" spans="1:6" ht="15">
      <c r="A19" s="8"/>
      <c r="B19" s="32" t="s">
        <v>94</v>
      </c>
      <c r="C19" s="9">
        <v>61580167.02</v>
      </c>
      <c r="D19" s="20"/>
      <c r="E19" s="20">
        <f>15707661.1+50</f>
        <v>15707711.1</v>
      </c>
      <c r="F19" s="8"/>
    </row>
    <row r="20" spans="1:6" ht="15">
      <c r="A20" s="8"/>
      <c r="B20" s="32" t="s">
        <v>95</v>
      </c>
      <c r="C20" s="9">
        <v>677127.03</v>
      </c>
      <c r="D20" s="20"/>
      <c r="E20" s="20">
        <v>1458763.63</v>
      </c>
      <c r="F20" s="8"/>
    </row>
    <row r="21" spans="1:6" ht="15">
      <c r="A21" s="8"/>
      <c r="B21" s="32" t="s">
        <v>5</v>
      </c>
      <c r="C21" s="9">
        <v>21750.58</v>
      </c>
      <c r="D21" s="20"/>
      <c r="E21" s="20">
        <v>2378145.61</v>
      </c>
      <c r="F21" s="8"/>
    </row>
    <row r="22" spans="2:5" s="8" customFormat="1" ht="15">
      <c r="B22" s="32" t="s">
        <v>138</v>
      </c>
      <c r="C22" s="9">
        <v>47.4</v>
      </c>
      <c r="D22" s="20"/>
      <c r="E22" s="20"/>
    </row>
    <row r="23" spans="1:6" ht="15">
      <c r="A23" s="8"/>
      <c r="B23" s="32" t="s">
        <v>38</v>
      </c>
      <c r="C23" s="107">
        <v>442606.44</v>
      </c>
      <c r="D23" s="20"/>
      <c r="E23" s="20">
        <v>2532704.59</v>
      </c>
      <c r="F23" s="8"/>
    </row>
    <row r="24" spans="1:6" ht="16.5" thickBot="1">
      <c r="A24" s="8"/>
      <c r="B24" s="43" t="s">
        <v>6</v>
      </c>
      <c r="C24" s="108">
        <f>SUM(C19:C23)</f>
        <v>62721698.47</v>
      </c>
      <c r="D24" s="21"/>
      <c r="E24" s="21">
        <f>SUM(E19:E23)</f>
        <v>22077324.93</v>
      </c>
      <c r="F24" s="8"/>
    </row>
    <row r="25" spans="1:6" ht="15.75" thickTop="1">
      <c r="A25" s="8"/>
      <c r="B25" s="32" t="s">
        <v>129</v>
      </c>
      <c r="C25" s="86">
        <v>0</v>
      </c>
      <c r="D25" s="22"/>
      <c r="E25" s="22">
        <v>213185.39</v>
      </c>
      <c r="F25" s="8"/>
    </row>
    <row r="26" spans="1:6" ht="15.75" thickBot="1">
      <c r="A26" s="8"/>
      <c r="B26" s="32" t="s">
        <v>7</v>
      </c>
      <c r="C26" s="109">
        <v>275000</v>
      </c>
      <c r="D26" s="22"/>
      <c r="E26" s="23">
        <f>+E34</f>
        <v>230000</v>
      </c>
      <c r="F26" s="13"/>
    </row>
    <row r="27" spans="1:6" ht="16.5" thickBot="1">
      <c r="A27" s="8"/>
      <c r="B27" s="43" t="s">
        <v>8</v>
      </c>
      <c r="C27" s="48">
        <f>C24+C25+C26</f>
        <v>62996698.47</v>
      </c>
      <c r="D27" s="21"/>
      <c r="E27" s="24">
        <f>E24+E25+E26</f>
        <v>22520510.32</v>
      </c>
      <c r="F27" s="13"/>
    </row>
    <row r="28" spans="1:6" ht="15.75" thickTop="1">
      <c r="A28" s="8"/>
      <c r="B28" s="32"/>
      <c r="C28" s="13"/>
      <c r="D28" s="19"/>
      <c r="E28" s="19"/>
      <c r="F28" s="13"/>
    </row>
    <row r="29" spans="1:6" ht="15.75">
      <c r="A29" s="8"/>
      <c r="B29" s="43" t="s">
        <v>49</v>
      </c>
      <c r="C29" s="13"/>
      <c r="D29" s="19"/>
      <c r="E29" s="19"/>
      <c r="F29" s="13"/>
    </row>
    <row r="30" spans="1:6" ht="15">
      <c r="A30" s="8"/>
      <c r="B30" s="32" t="s">
        <v>9</v>
      </c>
      <c r="C30" s="98">
        <v>200000</v>
      </c>
      <c r="D30" s="25"/>
      <c r="E30" s="25">
        <v>200000</v>
      </c>
      <c r="F30" s="13"/>
    </row>
    <row r="31" spans="1:6" ht="15">
      <c r="A31" s="8"/>
      <c r="B31" s="32" t="s">
        <v>154</v>
      </c>
      <c r="C31" s="98">
        <v>30000</v>
      </c>
      <c r="D31" s="25"/>
      <c r="E31" s="25">
        <v>30000</v>
      </c>
      <c r="F31" s="13"/>
    </row>
    <row r="32" spans="1:6" ht="15">
      <c r="A32" s="8"/>
      <c r="B32" s="32" t="s">
        <v>146</v>
      </c>
      <c r="C32" s="98">
        <v>15000</v>
      </c>
      <c r="D32" s="25"/>
      <c r="E32" s="25"/>
      <c r="F32" s="13"/>
    </row>
    <row r="33" spans="1:6" ht="15.75" thickBot="1">
      <c r="A33" s="8"/>
      <c r="B33" s="32" t="s">
        <v>147</v>
      </c>
      <c r="C33" s="116">
        <v>30000</v>
      </c>
      <c r="D33" s="25"/>
      <c r="E33" s="25"/>
      <c r="F33" s="13"/>
    </row>
    <row r="34" spans="1:6" ht="16.5" thickBot="1">
      <c r="A34" s="8"/>
      <c r="B34" s="43" t="s">
        <v>10</v>
      </c>
      <c r="C34" s="48">
        <f>SUM(C30:C33)</f>
        <v>275000</v>
      </c>
      <c r="D34" s="21"/>
      <c r="E34" s="24">
        <f>SUM(E30:E31)</f>
        <v>230000</v>
      </c>
      <c r="F34" s="13"/>
    </row>
    <row r="35" spans="1:6" ht="17.25" thickBot="1" thickTop="1">
      <c r="A35" s="8"/>
      <c r="B35" s="26"/>
      <c r="C35" s="70"/>
      <c r="D35" s="41"/>
      <c r="E35" s="27"/>
      <c r="F35" s="13"/>
    </row>
    <row r="36" spans="1:6" ht="15.75">
      <c r="A36" s="8"/>
      <c r="B36" s="13"/>
      <c r="C36" s="28"/>
      <c r="D36" s="28"/>
      <c r="E36" s="13"/>
      <c r="F36" s="13"/>
    </row>
    <row r="37" spans="1:6" ht="22.5" customHeight="1" thickBot="1">
      <c r="A37" s="8"/>
      <c r="B37" s="4" t="s">
        <v>20</v>
      </c>
      <c r="C37" s="51"/>
      <c r="D37" s="51"/>
      <c r="E37" s="51"/>
      <c r="F37" s="13"/>
    </row>
    <row r="38" spans="1:6" ht="17.25" thickBot="1">
      <c r="A38" s="8"/>
      <c r="B38" s="118" t="s">
        <v>63</v>
      </c>
      <c r="C38" s="52">
        <v>2022</v>
      </c>
      <c r="D38" s="81"/>
      <c r="E38" s="29">
        <v>2018</v>
      </c>
      <c r="F38" s="13"/>
    </row>
    <row r="39" spans="1:6" ht="45">
      <c r="A39" s="8"/>
      <c r="B39" s="16" t="s">
        <v>133</v>
      </c>
      <c r="C39" s="30"/>
      <c r="D39" s="31"/>
      <c r="E39" s="31"/>
      <c r="F39" s="13"/>
    </row>
    <row r="40" spans="1:6" ht="16.5" thickBot="1">
      <c r="A40" s="8"/>
      <c r="B40" s="16"/>
      <c r="C40" s="6"/>
      <c r="D40" s="55"/>
      <c r="E40" s="29">
        <v>2018</v>
      </c>
      <c r="F40" s="13"/>
    </row>
    <row r="41" spans="1:6" ht="15.75" thickBot="1">
      <c r="A41" s="8"/>
      <c r="B41" s="32" t="s">
        <v>205</v>
      </c>
      <c r="C41" s="110">
        <v>1435113.04</v>
      </c>
      <c r="D41" s="31"/>
      <c r="E41" s="31">
        <v>448268.37</v>
      </c>
      <c r="F41" s="13"/>
    </row>
    <row r="42" spans="1:6" ht="15.75" hidden="1" thickBot="1">
      <c r="A42" s="8"/>
      <c r="B42" s="32" t="s">
        <v>11</v>
      </c>
      <c r="C42" s="86">
        <v>0</v>
      </c>
      <c r="D42" s="31"/>
      <c r="E42" s="33">
        <v>0</v>
      </c>
      <c r="F42" s="13"/>
    </row>
    <row r="43" spans="1:6" ht="16.5" thickBot="1">
      <c r="A43" s="8"/>
      <c r="B43" s="34" t="s">
        <v>206</v>
      </c>
      <c r="C43" s="91">
        <f>SUM(C41)</f>
        <v>1435113.04</v>
      </c>
      <c r="D43" s="46"/>
      <c r="E43" s="35">
        <f>SUM(E39:E42)</f>
        <v>450286.37</v>
      </c>
      <c r="F43" s="13"/>
    </row>
    <row r="44" spans="1:6" ht="16.5" thickBot="1" thickTop="1">
      <c r="A44" s="8"/>
      <c r="B44" s="26"/>
      <c r="C44" s="51"/>
      <c r="D44" s="27"/>
      <c r="E44" s="27"/>
      <c r="F44" s="13"/>
    </row>
    <row r="45" spans="1:6" ht="15.75" thickBot="1">
      <c r="A45" s="8"/>
      <c r="B45" s="13"/>
      <c r="C45" s="13"/>
      <c r="D45" s="13"/>
      <c r="E45" s="51"/>
      <c r="F45" s="13"/>
    </row>
    <row r="46" spans="1:6" ht="17.25" customHeight="1" thickBot="1">
      <c r="A46" s="8"/>
      <c r="B46" s="4" t="s">
        <v>35</v>
      </c>
      <c r="C46" s="51"/>
      <c r="D46" s="51"/>
      <c r="E46" s="51"/>
      <c r="F46" s="13"/>
    </row>
    <row r="47" spans="1:6" ht="17.25" thickBot="1">
      <c r="A47" s="8"/>
      <c r="B47" s="118" t="s">
        <v>64</v>
      </c>
      <c r="C47" s="52">
        <v>2022</v>
      </c>
      <c r="D47" s="81"/>
      <c r="E47" s="29">
        <v>2017</v>
      </c>
      <c r="F47" s="13"/>
    </row>
    <row r="48" spans="1:6" ht="43.5" customHeight="1">
      <c r="A48" s="8"/>
      <c r="B48" s="16" t="s">
        <v>53</v>
      </c>
      <c r="C48" s="13"/>
      <c r="D48" s="36"/>
      <c r="E48" s="36"/>
      <c r="F48" s="13"/>
    </row>
    <row r="49" spans="1:6" ht="18.75" customHeight="1" thickBot="1">
      <c r="A49" s="8"/>
      <c r="B49" s="32" t="s">
        <v>52</v>
      </c>
      <c r="C49" s="114">
        <v>0</v>
      </c>
      <c r="D49" s="38"/>
      <c r="E49" s="37">
        <v>7340.56</v>
      </c>
      <c r="F49" s="13"/>
    </row>
    <row r="50" spans="1:6" ht="11.25" customHeight="1">
      <c r="A50" s="8"/>
      <c r="B50" s="32"/>
      <c r="C50" s="9"/>
      <c r="D50" s="38"/>
      <c r="E50" s="38"/>
      <c r="F50" s="13"/>
    </row>
    <row r="51" spans="1:6" ht="15">
      <c r="A51" s="8"/>
      <c r="B51" s="32" t="s">
        <v>178</v>
      </c>
      <c r="C51" s="9">
        <v>717883.51</v>
      </c>
      <c r="D51" s="38"/>
      <c r="E51" s="38"/>
      <c r="F51" s="13"/>
    </row>
    <row r="52" spans="1:6" ht="15">
      <c r="A52" s="8"/>
      <c r="B52" s="32" t="s">
        <v>164</v>
      </c>
      <c r="C52" s="9">
        <v>8250037.97</v>
      </c>
      <c r="D52" s="38"/>
      <c r="E52" s="38"/>
      <c r="F52" s="13"/>
    </row>
    <row r="53" spans="1:6" ht="15.75" thickBot="1">
      <c r="A53" s="8"/>
      <c r="B53" s="32" t="s">
        <v>156</v>
      </c>
      <c r="C53" s="9">
        <v>1898900</v>
      </c>
      <c r="D53" s="38"/>
      <c r="E53" s="37">
        <v>956100</v>
      </c>
      <c r="F53" s="13"/>
    </row>
    <row r="54" spans="1:6" ht="16.5" thickBot="1">
      <c r="A54" s="8"/>
      <c r="B54" s="34" t="s">
        <v>12</v>
      </c>
      <c r="C54" s="115">
        <f>SUM(C51:C53)</f>
        <v>10866821.48</v>
      </c>
      <c r="D54" s="40"/>
      <c r="E54" s="39">
        <f>SUM(E53)</f>
        <v>956100</v>
      </c>
      <c r="F54" s="13"/>
    </row>
    <row r="55" spans="1:6" ht="12.75" customHeight="1" thickTop="1">
      <c r="A55" s="8"/>
      <c r="B55" s="34"/>
      <c r="C55" s="10"/>
      <c r="D55" s="40"/>
      <c r="E55" s="40"/>
      <c r="F55" s="13"/>
    </row>
    <row r="56" spans="1:6" ht="16.5" thickBot="1">
      <c r="A56" s="8"/>
      <c r="B56" s="34" t="s">
        <v>207</v>
      </c>
      <c r="C56" s="48">
        <f>+C54+C49</f>
        <v>10866821.48</v>
      </c>
      <c r="D56" s="46"/>
      <c r="E56" s="41">
        <f>+E54+E49</f>
        <v>963440.56</v>
      </c>
      <c r="F56" s="13"/>
    </row>
    <row r="57" spans="1:6" ht="6.75" customHeight="1" thickBot="1" thickTop="1">
      <c r="A57" s="8"/>
      <c r="B57" s="26"/>
      <c r="C57" s="51"/>
      <c r="D57" s="27"/>
      <c r="E57" s="12"/>
      <c r="F57" s="13"/>
    </row>
    <row r="58" spans="1:6" ht="15">
      <c r="A58" s="8"/>
      <c r="B58" s="13"/>
      <c r="C58" s="13"/>
      <c r="D58" s="13"/>
      <c r="E58" s="12"/>
      <c r="F58" s="13"/>
    </row>
    <row r="59" spans="1:6" ht="21" thickBot="1">
      <c r="A59" s="8"/>
      <c r="B59" s="4" t="s">
        <v>22</v>
      </c>
      <c r="C59" s="51"/>
      <c r="D59" s="51"/>
      <c r="E59" s="79"/>
      <c r="F59" s="13"/>
    </row>
    <row r="60" spans="1:6" ht="17.25" thickBot="1">
      <c r="A60" s="8"/>
      <c r="B60" s="118" t="s">
        <v>69</v>
      </c>
      <c r="C60" s="5">
        <v>2022</v>
      </c>
      <c r="D60" s="81"/>
      <c r="E60" s="29">
        <v>2017</v>
      </c>
      <c r="F60" s="13"/>
    </row>
    <row r="61" spans="1:6" ht="45">
      <c r="A61" s="8"/>
      <c r="B61" s="16" t="s">
        <v>130</v>
      </c>
      <c r="C61" s="13"/>
      <c r="D61" s="36"/>
      <c r="E61" s="42"/>
      <c r="F61" s="13"/>
    </row>
    <row r="62" spans="1:6" ht="15">
      <c r="A62" s="8"/>
      <c r="B62" s="16"/>
      <c r="C62" s="13"/>
      <c r="D62" s="36"/>
      <c r="E62" s="42"/>
      <c r="F62" s="13"/>
    </row>
    <row r="63" spans="1:6" ht="15">
      <c r="A63" s="8"/>
      <c r="B63" s="32" t="s">
        <v>185</v>
      </c>
      <c r="C63" s="12">
        <v>1295277498.53</v>
      </c>
      <c r="D63" s="42"/>
      <c r="E63" s="42">
        <v>546889199.99</v>
      </c>
      <c r="F63" s="12"/>
    </row>
    <row r="64" spans="1:6" ht="15">
      <c r="A64" s="8"/>
      <c r="B64" s="32" t="s">
        <v>61</v>
      </c>
      <c r="C64" s="12">
        <v>1021476.72</v>
      </c>
      <c r="D64" s="42"/>
      <c r="E64" s="42">
        <v>0</v>
      </c>
      <c r="F64" s="12"/>
    </row>
    <row r="65" spans="1:6" ht="15">
      <c r="A65" s="8"/>
      <c r="B65" s="32" t="s">
        <v>155</v>
      </c>
      <c r="C65" s="9">
        <v>143116168.11</v>
      </c>
      <c r="D65" s="42"/>
      <c r="E65" s="42"/>
      <c r="F65" s="12"/>
    </row>
    <row r="66" spans="1:6" ht="15.75">
      <c r="A66" s="8"/>
      <c r="B66" s="43" t="s">
        <v>13</v>
      </c>
      <c r="C66" s="113">
        <v>-997865541.73</v>
      </c>
      <c r="D66" s="56"/>
      <c r="E66" s="44">
        <v>-393109950.37</v>
      </c>
      <c r="F66" s="12"/>
    </row>
    <row r="67" spans="1:6" ht="16.5" thickBot="1">
      <c r="A67" s="8"/>
      <c r="B67" s="34" t="s">
        <v>71</v>
      </c>
      <c r="C67" s="112">
        <f>SUM(C63:C66)</f>
        <v>441549601.6300001</v>
      </c>
      <c r="D67" s="46"/>
      <c r="E67" s="45">
        <f>SUM(E63:E66)</f>
        <v>153779249.62</v>
      </c>
      <c r="F67" s="12"/>
    </row>
    <row r="68" spans="1:6" ht="11.25" customHeight="1">
      <c r="A68" s="8"/>
      <c r="B68" s="34"/>
      <c r="C68" s="28"/>
      <c r="D68" s="46"/>
      <c r="E68" s="46"/>
      <c r="F68" s="28"/>
    </row>
    <row r="69" spans="1:6" ht="15.75" hidden="1">
      <c r="A69" s="8"/>
      <c r="B69" s="34" t="s">
        <v>85</v>
      </c>
      <c r="C69" s="28"/>
      <c r="D69" s="46"/>
      <c r="E69" s="46"/>
      <c r="F69" s="12"/>
    </row>
    <row r="70" spans="1:6" ht="15.75" hidden="1">
      <c r="A70" s="8"/>
      <c r="B70" s="34" t="s">
        <v>83</v>
      </c>
      <c r="C70" s="28"/>
      <c r="D70" s="46"/>
      <c r="E70" s="46"/>
      <c r="F70" s="12"/>
    </row>
    <row r="71" spans="1:6" ht="15.75" hidden="1">
      <c r="A71" s="8"/>
      <c r="B71" s="34" t="s">
        <v>84</v>
      </c>
      <c r="C71" s="28"/>
      <c r="D71" s="46"/>
      <c r="E71" s="46"/>
      <c r="F71" s="12"/>
    </row>
    <row r="72" spans="1:6" ht="104.25" customHeight="1">
      <c r="A72" s="8"/>
      <c r="B72" s="100" t="s">
        <v>96</v>
      </c>
      <c r="C72" s="13"/>
      <c r="D72" s="36"/>
      <c r="E72" s="42"/>
      <c r="F72" s="12"/>
    </row>
    <row r="73" spans="1:6" ht="15">
      <c r="A73" s="8" t="s">
        <v>105</v>
      </c>
      <c r="B73" s="32" t="s">
        <v>148</v>
      </c>
      <c r="C73" s="12">
        <v>102156800</v>
      </c>
      <c r="D73" s="42"/>
      <c r="E73" s="42">
        <v>22000000</v>
      </c>
      <c r="F73" s="12"/>
    </row>
    <row r="74" spans="1:6" ht="15">
      <c r="A74" s="8"/>
      <c r="B74" s="32" t="s">
        <v>41</v>
      </c>
      <c r="C74" s="12"/>
      <c r="D74" s="42"/>
      <c r="E74" s="42"/>
      <c r="F74" s="12"/>
    </row>
    <row r="75" spans="1:6" ht="15.75">
      <c r="A75" s="8" t="s">
        <v>106</v>
      </c>
      <c r="B75" s="32" t="s">
        <v>186</v>
      </c>
      <c r="C75" s="12">
        <v>79563367.15</v>
      </c>
      <c r="D75" s="42"/>
      <c r="E75" s="42">
        <v>57128297.53</v>
      </c>
      <c r="F75" s="28"/>
    </row>
    <row r="76" spans="1:6" ht="15.75">
      <c r="A76" s="8"/>
      <c r="B76" s="32" t="s">
        <v>139</v>
      </c>
      <c r="C76" s="12">
        <v>0</v>
      </c>
      <c r="D76" s="42"/>
      <c r="E76" s="42"/>
      <c r="F76" s="28"/>
    </row>
    <row r="77" spans="1:6" ht="15.75">
      <c r="A77" s="8"/>
      <c r="B77" s="43" t="s">
        <v>97</v>
      </c>
      <c r="C77" s="113">
        <v>-8829303.6</v>
      </c>
      <c r="D77" s="56"/>
      <c r="E77" s="44">
        <v>-3626246.68</v>
      </c>
      <c r="F77" s="12"/>
    </row>
    <row r="78" spans="1:6" ht="16.5" thickBot="1">
      <c r="A78" s="8"/>
      <c r="B78" s="34" t="s">
        <v>71</v>
      </c>
      <c r="C78" s="112">
        <f>+C73+C75+C76+C77</f>
        <v>172890863.55</v>
      </c>
      <c r="D78" s="46"/>
      <c r="E78" s="45">
        <f>SUM(E73:E77)</f>
        <v>75502050.85</v>
      </c>
      <c r="F78" s="28"/>
    </row>
    <row r="79" spans="1:6" ht="16.5" hidden="1" thickBot="1">
      <c r="A79" s="8"/>
      <c r="B79" s="47" t="s">
        <v>72</v>
      </c>
      <c r="C79" s="28"/>
      <c r="D79" s="46"/>
      <c r="E79" s="46"/>
      <c r="F79" s="28"/>
    </row>
    <row r="80" spans="1:6" ht="15.75">
      <c r="A80" s="8"/>
      <c r="B80" s="43"/>
      <c r="C80" s="28"/>
      <c r="D80" s="46"/>
      <c r="E80" s="46"/>
      <c r="F80" s="28"/>
    </row>
    <row r="81" spans="1:6" ht="17.25" thickBot="1">
      <c r="A81" s="8"/>
      <c r="B81" s="119" t="s">
        <v>70</v>
      </c>
      <c r="C81" s="48">
        <f>+C67+C78</f>
        <v>614440465.1800001</v>
      </c>
      <c r="D81" s="46"/>
      <c r="E81" s="49">
        <f>+E67+E78</f>
        <v>229281300.47</v>
      </c>
      <c r="F81" s="50"/>
    </row>
    <row r="82" spans="1:6" ht="17.25" thickBot="1" thickTop="1">
      <c r="A82" s="8"/>
      <c r="B82" s="47"/>
      <c r="C82" s="51"/>
      <c r="D82" s="27"/>
      <c r="E82" s="27"/>
      <c r="F82" s="12"/>
    </row>
    <row r="83" spans="1:6" ht="15">
      <c r="A83" s="8"/>
      <c r="B83" s="13"/>
      <c r="C83" s="12"/>
      <c r="D83" s="13"/>
      <c r="E83" s="13"/>
      <c r="F83" s="12"/>
    </row>
    <row r="84" spans="1:6" ht="15">
      <c r="A84" s="8"/>
      <c r="B84" s="13"/>
      <c r="C84" s="12"/>
      <c r="D84" s="13"/>
      <c r="E84" s="13"/>
      <c r="F84" s="12"/>
    </row>
    <row r="85" spans="1:6" ht="18" customHeight="1">
      <c r="A85" s="8"/>
      <c r="B85" s="128" t="s">
        <v>14</v>
      </c>
      <c r="C85" s="128"/>
      <c r="D85" s="128"/>
      <c r="E85" s="128"/>
      <c r="F85" s="28"/>
    </row>
    <row r="86" spans="1:6" ht="9.75" customHeight="1">
      <c r="A86" s="8"/>
      <c r="B86" s="103"/>
      <c r="C86" s="103"/>
      <c r="D86" s="103"/>
      <c r="E86" s="103"/>
      <c r="F86" s="28"/>
    </row>
    <row r="87" spans="1:6" ht="18" customHeight="1" thickBot="1">
      <c r="A87" s="8"/>
      <c r="B87" s="4" t="s">
        <v>24</v>
      </c>
      <c r="C87" s="13"/>
      <c r="D87" s="13"/>
      <c r="E87" s="8"/>
      <c r="F87" s="13"/>
    </row>
    <row r="88" spans="1:6" ht="17.25" thickBot="1">
      <c r="A88" s="8"/>
      <c r="B88" s="118" t="s">
        <v>73</v>
      </c>
      <c r="C88" s="52">
        <v>2022</v>
      </c>
      <c r="D88" s="81"/>
      <c r="E88" s="53">
        <v>2017</v>
      </c>
      <c r="F88" s="12"/>
    </row>
    <row r="89" spans="1:6" ht="60">
      <c r="A89" s="8"/>
      <c r="B89" s="16" t="s">
        <v>42</v>
      </c>
      <c r="C89" s="13"/>
      <c r="D89" s="36"/>
      <c r="E89" s="36"/>
      <c r="F89" s="13"/>
    </row>
    <row r="90" spans="1:6" ht="15">
      <c r="A90" s="8"/>
      <c r="B90" s="122" t="s">
        <v>209</v>
      </c>
      <c r="C90" s="86">
        <v>241315.28</v>
      </c>
      <c r="D90" s="36"/>
      <c r="E90" s="36"/>
      <c r="F90" s="13"/>
    </row>
    <row r="91" spans="1:6" ht="15">
      <c r="A91" s="8"/>
      <c r="B91" s="32" t="s">
        <v>208</v>
      </c>
      <c r="C91" s="86">
        <v>11732624.8</v>
      </c>
      <c r="D91" s="36"/>
      <c r="E91" s="36"/>
      <c r="F91" s="13"/>
    </row>
    <row r="92" spans="1:6" ht="15">
      <c r="A92" s="8"/>
      <c r="B92" s="32" t="s">
        <v>221</v>
      </c>
      <c r="C92" s="86">
        <v>5567.37</v>
      </c>
      <c r="D92" s="36"/>
      <c r="E92" s="36"/>
      <c r="F92" s="13"/>
    </row>
    <row r="93" spans="1:6" ht="15">
      <c r="A93" s="8"/>
      <c r="B93" s="32" t="s">
        <v>214</v>
      </c>
      <c r="C93" s="86">
        <v>96649.3</v>
      </c>
      <c r="D93" s="31"/>
      <c r="E93" s="31"/>
      <c r="F93" s="12"/>
    </row>
    <row r="94" spans="1:6" ht="16.5" thickBot="1">
      <c r="A94" s="8"/>
      <c r="B94" s="43" t="s">
        <v>15</v>
      </c>
      <c r="C94" s="91">
        <f>+C90+C91+C92+C93</f>
        <v>12076156.75</v>
      </c>
      <c r="D94" s="46"/>
      <c r="E94" s="54" t="e">
        <f>SUM(#REF!)</f>
        <v>#REF!</v>
      </c>
      <c r="F94" s="12"/>
    </row>
    <row r="95" spans="1:6" ht="11.25" customHeight="1" thickTop="1">
      <c r="A95" s="8"/>
      <c r="B95" s="43"/>
      <c r="C95" s="28"/>
      <c r="D95" s="46"/>
      <c r="E95" s="46"/>
      <c r="F95" s="12"/>
    </row>
    <row r="96" spans="1:6" ht="16.5">
      <c r="A96" s="8"/>
      <c r="B96" s="119" t="s">
        <v>36</v>
      </c>
      <c r="C96" s="6"/>
      <c r="D96" s="55"/>
      <c r="E96" s="55"/>
      <c r="F96" s="50"/>
    </row>
    <row r="97" spans="1:6" ht="30">
      <c r="A97" s="8"/>
      <c r="B97" s="16" t="s">
        <v>17</v>
      </c>
      <c r="C97" s="13"/>
      <c r="D97" s="36"/>
      <c r="E97" s="42"/>
      <c r="F97" s="50"/>
    </row>
    <row r="98" spans="1:6" ht="15">
      <c r="A98" s="8" t="s">
        <v>107</v>
      </c>
      <c r="B98" s="16" t="s">
        <v>210</v>
      </c>
      <c r="C98" s="96">
        <v>23745823.1</v>
      </c>
      <c r="D98" s="56"/>
      <c r="E98" s="56">
        <v>890084.83</v>
      </c>
      <c r="F98" s="12"/>
    </row>
    <row r="99" spans="1:6" ht="15.75" hidden="1">
      <c r="A99" s="8"/>
      <c r="B99" s="43" t="s">
        <v>32</v>
      </c>
      <c r="C99" s="86"/>
      <c r="D99" s="56"/>
      <c r="E99" s="56"/>
      <c r="F99" s="13"/>
    </row>
    <row r="100" spans="1:6" ht="15" hidden="1">
      <c r="A100" s="8"/>
      <c r="B100" s="32" t="s">
        <v>31</v>
      </c>
      <c r="C100" s="86"/>
      <c r="D100" s="56"/>
      <c r="E100" s="56">
        <v>0</v>
      </c>
      <c r="F100" s="13"/>
    </row>
    <row r="101" spans="1:6" ht="15" hidden="1">
      <c r="A101" s="8"/>
      <c r="B101" s="32" t="s">
        <v>34</v>
      </c>
      <c r="C101" s="86"/>
      <c r="D101" s="56"/>
      <c r="E101" s="56">
        <v>0</v>
      </c>
      <c r="F101" s="13"/>
    </row>
    <row r="102" spans="1:6" ht="15" hidden="1">
      <c r="A102" s="8"/>
      <c r="B102" s="32" t="s">
        <v>33</v>
      </c>
      <c r="C102" s="86"/>
      <c r="D102" s="56"/>
      <c r="E102" s="56">
        <v>0</v>
      </c>
      <c r="F102" s="13"/>
    </row>
    <row r="103" spans="1:6" ht="16.5" thickBot="1">
      <c r="A103" s="8"/>
      <c r="B103" s="106" t="s">
        <v>18</v>
      </c>
      <c r="C103" s="91">
        <f>+C98</f>
        <v>23745823.1</v>
      </c>
      <c r="D103" s="59"/>
      <c r="E103" s="58">
        <f>SUM(E98:E98)</f>
        <v>890084.83</v>
      </c>
      <c r="F103" s="13"/>
    </row>
    <row r="104" spans="1:6" ht="12" customHeight="1" thickTop="1">
      <c r="A104" s="8"/>
      <c r="B104" s="106"/>
      <c r="C104" s="57"/>
      <c r="D104" s="59"/>
      <c r="E104" s="59"/>
      <c r="F104" s="13"/>
    </row>
    <row r="105" spans="1:6" ht="16.5" thickBot="1">
      <c r="A105" s="8"/>
      <c r="B105" s="43" t="s">
        <v>76</v>
      </c>
      <c r="C105" s="89">
        <f>+C94+C103</f>
        <v>35821979.85</v>
      </c>
      <c r="D105" s="59"/>
      <c r="E105" s="49" t="e">
        <f>+E94+E103</f>
        <v>#REF!</v>
      </c>
      <c r="F105" s="13"/>
    </row>
    <row r="106" spans="1:6" ht="9" customHeight="1" thickBot="1" thickTop="1">
      <c r="A106" s="8"/>
      <c r="B106" s="26"/>
      <c r="C106" s="51"/>
      <c r="D106" s="27"/>
      <c r="E106" s="60"/>
      <c r="F106" s="13"/>
    </row>
    <row r="107" spans="1:6" ht="11.25" customHeight="1">
      <c r="A107" s="8"/>
      <c r="B107" s="13"/>
      <c r="C107" s="13"/>
      <c r="D107" s="13"/>
      <c r="E107" s="12"/>
      <c r="F107" s="13"/>
    </row>
    <row r="108" spans="1:6" ht="17.25" customHeight="1" thickBot="1">
      <c r="A108" s="8"/>
      <c r="B108" s="7" t="s">
        <v>25</v>
      </c>
      <c r="C108" s="13"/>
      <c r="D108" s="13"/>
      <c r="E108" s="8"/>
      <c r="F108" s="13"/>
    </row>
    <row r="109" spans="1:6" ht="17.25" thickBot="1">
      <c r="A109" s="8"/>
      <c r="B109" s="118" t="s">
        <v>74</v>
      </c>
      <c r="C109" s="52">
        <v>2022</v>
      </c>
      <c r="D109" s="81"/>
      <c r="E109" s="53">
        <v>2017</v>
      </c>
      <c r="F109" s="13"/>
    </row>
    <row r="110" spans="1:6" ht="60">
      <c r="A110" s="8"/>
      <c r="B110" s="16" t="s">
        <v>98</v>
      </c>
      <c r="C110" s="13"/>
      <c r="D110" s="36"/>
      <c r="E110" s="36"/>
      <c r="F110" s="13"/>
    </row>
    <row r="111" spans="1:6" ht="9.75" customHeight="1">
      <c r="A111" s="8"/>
      <c r="B111" s="16"/>
      <c r="C111" s="13"/>
      <c r="D111" s="36"/>
      <c r="E111" s="36"/>
      <c r="F111" s="13"/>
    </row>
    <row r="112" spans="1:6" ht="15.75" thickBot="1">
      <c r="A112" s="8"/>
      <c r="B112" s="32" t="s">
        <v>43</v>
      </c>
      <c r="C112" s="92">
        <v>1033845.21</v>
      </c>
      <c r="D112" s="72"/>
      <c r="E112" s="62">
        <v>12298962.53</v>
      </c>
      <c r="F112" s="13"/>
    </row>
    <row r="113" spans="1:6" ht="16.5" thickBot="1">
      <c r="A113" s="8"/>
      <c r="B113" s="43" t="s">
        <v>75</v>
      </c>
      <c r="C113" s="91">
        <f>SUM(C112:C112)</f>
        <v>1033845.21</v>
      </c>
      <c r="D113" s="46"/>
      <c r="E113" s="35">
        <f>SUM(E112:E112)</f>
        <v>12298962.53</v>
      </c>
      <c r="F113" s="13"/>
    </row>
    <row r="114" spans="1:6" ht="4.5" customHeight="1" thickBot="1" thickTop="1">
      <c r="A114" s="8"/>
      <c r="B114" s="26"/>
      <c r="C114" s="51"/>
      <c r="D114" s="27"/>
      <c r="E114" s="27"/>
      <c r="F114" s="13"/>
    </row>
    <row r="115" spans="1:6" ht="15">
      <c r="A115" s="8"/>
      <c r="B115" s="13"/>
      <c r="C115" s="13"/>
      <c r="D115" s="13"/>
      <c r="E115" s="12"/>
      <c r="F115" s="13"/>
    </row>
    <row r="116" spans="1:6" ht="20.25">
      <c r="A116" s="8"/>
      <c r="B116" s="128" t="s">
        <v>40</v>
      </c>
      <c r="C116" s="128"/>
      <c r="D116" s="128"/>
      <c r="E116" s="128"/>
      <c r="F116" s="13"/>
    </row>
    <row r="117" spans="1:6" ht="21" thickBot="1">
      <c r="A117" s="8"/>
      <c r="B117" s="4" t="s">
        <v>26</v>
      </c>
      <c r="C117" s="13"/>
      <c r="D117" s="13"/>
      <c r="E117" s="8"/>
      <c r="F117" s="13"/>
    </row>
    <row r="118" spans="1:6" ht="17.25" thickBot="1">
      <c r="A118" s="8"/>
      <c r="B118" s="118" t="s">
        <v>77</v>
      </c>
      <c r="C118" s="52">
        <v>2022</v>
      </c>
      <c r="D118" s="81"/>
      <c r="E118" s="53">
        <v>2017</v>
      </c>
      <c r="F118" s="13"/>
    </row>
    <row r="119" spans="1:6" ht="91.5">
      <c r="A119" s="8"/>
      <c r="B119" s="16" t="s">
        <v>176</v>
      </c>
      <c r="C119" s="13"/>
      <c r="D119" s="36"/>
      <c r="E119" s="36"/>
      <c r="F119" s="13"/>
    </row>
    <row r="120" spans="1:6" ht="15.75">
      <c r="A120" s="8"/>
      <c r="B120" s="32" t="s">
        <v>87</v>
      </c>
      <c r="C120" s="88">
        <f>25481444.1+54623341.18</f>
        <v>80104785.28</v>
      </c>
      <c r="D120" s="83"/>
      <c r="E120" s="63">
        <f>25481444.1+54623341.18</f>
        <v>80104785.28</v>
      </c>
      <c r="F120" s="13"/>
    </row>
    <row r="121" spans="1:6" ht="12" customHeight="1">
      <c r="A121" s="8"/>
      <c r="B121" s="32"/>
      <c r="C121" s="86"/>
      <c r="D121" s="31"/>
      <c r="E121" s="31"/>
      <c r="F121" s="13"/>
    </row>
    <row r="122" spans="1:6" ht="15.75">
      <c r="A122" s="8"/>
      <c r="B122" s="32" t="s">
        <v>44</v>
      </c>
      <c r="C122" s="88">
        <v>0</v>
      </c>
      <c r="D122" s="42"/>
      <c r="E122" s="63">
        <v>0</v>
      </c>
      <c r="F122" s="13"/>
    </row>
    <row r="123" spans="1:6" ht="15">
      <c r="A123" s="8"/>
      <c r="B123" s="32"/>
      <c r="C123" s="86"/>
      <c r="D123" s="42"/>
      <c r="E123" s="42"/>
      <c r="F123" s="13"/>
    </row>
    <row r="124" spans="1:6" ht="15.75">
      <c r="A124" s="8"/>
      <c r="B124" s="32" t="s">
        <v>131</v>
      </c>
      <c r="C124" s="88">
        <v>595220606.64</v>
      </c>
      <c r="D124" s="42"/>
      <c r="E124" s="64">
        <f>125583885.57-1425425.52</f>
        <v>124158460.05</v>
      </c>
      <c r="F124" s="65"/>
    </row>
    <row r="125" spans="1:6" ht="15">
      <c r="A125" s="8"/>
      <c r="B125" s="32"/>
      <c r="C125" s="86"/>
      <c r="D125" s="31"/>
      <c r="E125" s="31"/>
      <c r="F125" s="13"/>
    </row>
    <row r="126" spans="1:6" ht="16.5" thickBot="1">
      <c r="A126" s="8"/>
      <c r="B126" s="32" t="s">
        <v>45</v>
      </c>
      <c r="C126" s="95">
        <v>-22442118.81</v>
      </c>
      <c r="D126" s="75"/>
      <c r="E126" s="66" t="e">
        <f>+#REF!</f>
        <v>#REF!</v>
      </c>
      <c r="F126" s="65"/>
    </row>
    <row r="127" spans="1:6" ht="16.5" thickBot="1">
      <c r="A127" s="8"/>
      <c r="B127" s="43" t="s">
        <v>51</v>
      </c>
      <c r="C127" s="91">
        <f>+C120+C122+C124+C126</f>
        <v>652883273.11</v>
      </c>
      <c r="D127" s="46"/>
      <c r="E127" s="35" t="e">
        <f>SUM(E120:E126)</f>
        <v>#REF!</v>
      </c>
      <c r="F127" s="13"/>
    </row>
    <row r="128" spans="1:6" ht="16.5" thickBot="1" thickTop="1">
      <c r="A128" s="8"/>
      <c r="B128" s="26"/>
      <c r="C128" s="51"/>
      <c r="D128" s="27"/>
      <c r="E128" s="27"/>
      <c r="F128" s="13"/>
    </row>
    <row r="129" spans="1:6" ht="15">
      <c r="A129" s="8"/>
      <c r="B129" s="13"/>
      <c r="C129" s="13"/>
      <c r="D129" s="13"/>
      <c r="E129" s="12"/>
      <c r="F129" s="13"/>
    </row>
    <row r="130" spans="1:6" ht="15">
      <c r="A130" s="8"/>
      <c r="B130" s="13"/>
      <c r="C130" s="13"/>
      <c r="D130" s="13"/>
      <c r="E130" s="12"/>
      <c r="F130" s="13"/>
    </row>
    <row r="131" spans="1:6" ht="20.25">
      <c r="A131" s="8"/>
      <c r="B131" s="128" t="s">
        <v>19</v>
      </c>
      <c r="C131" s="128"/>
      <c r="D131" s="128"/>
      <c r="E131" s="128"/>
      <c r="F131" s="13"/>
    </row>
    <row r="132" spans="1:6" ht="15">
      <c r="A132" s="8"/>
      <c r="B132" s="8"/>
      <c r="C132" s="11"/>
      <c r="D132" s="8"/>
      <c r="E132" s="8"/>
      <c r="F132" s="13"/>
    </row>
    <row r="133" spans="1:6" ht="21" thickBot="1">
      <c r="A133" s="8"/>
      <c r="B133" s="4" t="s">
        <v>28</v>
      </c>
      <c r="C133" s="13"/>
      <c r="D133" s="13"/>
      <c r="E133" s="13"/>
      <c r="F133" s="13"/>
    </row>
    <row r="134" spans="1:6" ht="17.25" thickBot="1">
      <c r="A134" s="8"/>
      <c r="B134" s="118" t="s">
        <v>134</v>
      </c>
      <c r="C134" s="52">
        <v>2022</v>
      </c>
      <c r="D134" s="81"/>
      <c r="E134" s="53">
        <v>2017</v>
      </c>
      <c r="F134" s="13"/>
    </row>
    <row r="135" spans="1:6" ht="60">
      <c r="A135" s="8"/>
      <c r="B135" s="97" t="s">
        <v>93</v>
      </c>
      <c r="C135" s="13"/>
      <c r="D135" s="36"/>
      <c r="E135" s="36"/>
      <c r="F135" s="13"/>
    </row>
    <row r="136" spans="1:6" ht="15.75">
      <c r="A136" s="8"/>
      <c r="B136" s="68"/>
      <c r="C136" s="28"/>
      <c r="D136" s="84"/>
      <c r="E136" s="46"/>
      <c r="F136" s="13"/>
    </row>
    <row r="137" spans="1:6" ht="32.25" thickBot="1">
      <c r="A137" s="8"/>
      <c r="B137" s="68" t="s">
        <v>200</v>
      </c>
      <c r="C137" s="89">
        <v>390000</v>
      </c>
      <c r="D137" s="42"/>
      <c r="E137" s="49">
        <v>2423940</v>
      </c>
      <c r="F137" s="13"/>
    </row>
    <row r="138" spans="1:6" ht="17.25" thickBot="1" thickTop="1">
      <c r="A138" s="8"/>
      <c r="B138" s="123"/>
      <c r="C138" s="70"/>
      <c r="D138" s="60"/>
      <c r="E138" s="46"/>
      <c r="F138" s="13"/>
    </row>
    <row r="139" spans="1:6" ht="15">
      <c r="A139" s="8"/>
      <c r="B139" s="8"/>
      <c r="C139" s="11"/>
      <c r="D139" s="8"/>
      <c r="E139" s="8"/>
      <c r="F139" s="13"/>
    </row>
    <row r="140" spans="1:6" ht="26.25" customHeight="1" thickBot="1">
      <c r="A140" s="8"/>
      <c r="B140" s="4" t="s">
        <v>39</v>
      </c>
      <c r="C140" s="8"/>
      <c r="D140" s="8"/>
      <c r="E140" s="8"/>
      <c r="F140" s="13"/>
    </row>
    <row r="141" spans="1:6" ht="17.25" thickBot="1">
      <c r="A141" s="8"/>
      <c r="B141" s="118" t="s">
        <v>78</v>
      </c>
      <c r="C141" s="52">
        <v>2022</v>
      </c>
      <c r="D141" s="81"/>
      <c r="E141" s="53">
        <v>2017</v>
      </c>
      <c r="F141" s="13"/>
    </row>
    <row r="142" spans="1:6" ht="55.5" customHeight="1">
      <c r="A142" s="8"/>
      <c r="B142" s="16" t="s">
        <v>91</v>
      </c>
      <c r="C142" s="13"/>
      <c r="D142" s="36"/>
      <c r="E142" s="36"/>
      <c r="F142" s="13"/>
    </row>
    <row r="143" spans="1:6" ht="15">
      <c r="A143" s="8" t="s">
        <v>108</v>
      </c>
      <c r="B143" s="16" t="s">
        <v>197</v>
      </c>
      <c r="C143" s="87">
        <v>104485625.35</v>
      </c>
      <c r="D143" s="85"/>
      <c r="E143" s="56">
        <f>40957654.16*12+0.2</f>
        <v>491491850.11999995</v>
      </c>
      <c r="F143" s="13"/>
    </row>
    <row r="144" spans="1:6" ht="15">
      <c r="A144" s="8" t="s">
        <v>149</v>
      </c>
      <c r="B144" s="16" t="s">
        <v>150</v>
      </c>
      <c r="C144" s="87">
        <v>18848990</v>
      </c>
      <c r="D144" s="85"/>
      <c r="E144" s="56">
        <f>+(14640324.17+8000000)*12+24760580+6948745.74+10856396.78+500000</f>
        <v>314749612.56</v>
      </c>
      <c r="F144" s="13"/>
    </row>
    <row r="145" spans="1:6" ht="15.75" thickBot="1">
      <c r="A145" s="8"/>
      <c r="B145" s="16" t="s">
        <v>223</v>
      </c>
      <c r="C145" s="124">
        <v>164470</v>
      </c>
      <c r="D145" s="85"/>
      <c r="E145" s="56"/>
      <c r="F145" s="13"/>
    </row>
    <row r="146" spans="1:6" ht="15.75">
      <c r="A146" s="8"/>
      <c r="B146" s="43" t="s">
        <v>79</v>
      </c>
      <c r="C146" s="111">
        <f>+C143+C144+C145</f>
        <v>123499085.35</v>
      </c>
      <c r="D146" s="46"/>
      <c r="E146" s="69">
        <f>SUM(E143:E144)</f>
        <v>806241462.68</v>
      </c>
      <c r="F146" s="13"/>
    </row>
    <row r="147" spans="1:6" ht="15.75">
      <c r="A147" s="8"/>
      <c r="B147" s="43"/>
      <c r="C147" s="90"/>
      <c r="D147" s="46"/>
      <c r="E147" s="46"/>
      <c r="F147" s="13"/>
    </row>
    <row r="148" spans="1:6" ht="16.5" thickBot="1">
      <c r="A148" s="8"/>
      <c r="B148" s="68" t="s">
        <v>50</v>
      </c>
      <c r="C148" s="90">
        <v>0</v>
      </c>
      <c r="D148" s="84"/>
      <c r="E148" s="41">
        <v>500000</v>
      </c>
      <c r="F148" s="13"/>
    </row>
    <row r="149" spans="1:6" ht="16.5" thickBot="1">
      <c r="A149" s="8"/>
      <c r="B149" s="68" t="s">
        <v>30</v>
      </c>
      <c r="C149" s="91">
        <f>+C146+C148</f>
        <v>123499085.35</v>
      </c>
      <c r="D149" s="84"/>
      <c r="E149" s="35">
        <f>+E146+E148</f>
        <v>806741462.68</v>
      </c>
      <c r="F149" s="13"/>
    </row>
    <row r="150" spans="1:6" ht="17.25" thickBot="1" thickTop="1">
      <c r="A150" s="8"/>
      <c r="B150" s="47"/>
      <c r="C150" s="70"/>
      <c r="D150" s="27"/>
      <c r="E150" s="41"/>
      <c r="F150" s="13"/>
    </row>
    <row r="151" spans="1:6" ht="15.75">
      <c r="A151" s="8"/>
      <c r="B151" s="99"/>
      <c r="C151" s="28"/>
      <c r="D151" s="13"/>
      <c r="E151" s="28"/>
      <c r="F151" s="13"/>
    </row>
    <row r="152" spans="1:6" ht="26.25" customHeight="1" thickBot="1">
      <c r="A152" s="8"/>
      <c r="B152" s="4" t="s">
        <v>54</v>
      </c>
      <c r="C152" s="13"/>
      <c r="D152" s="13"/>
      <c r="E152" s="13"/>
      <c r="F152" s="13"/>
    </row>
    <row r="153" spans="1:6" ht="17.25" thickBot="1">
      <c r="A153" s="8"/>
      <c r="B153" s="118" t="s">
        <v>67</v>
      </c>
      <c r="C153" s="52">
        <v>2022</v>
      </c>
      <c r="D153" s="81"/>
      <c r="E153" s="53">
        <v>2017</v>
      </c>
      <c r="F153" s="13"/>
    </row>
    <row r="154" spans="1:6" ht="13.5" customHeight="1">
      <c r="A154" s="8"/>
      <c r="B154" s="68"/>
      <c r="C154" s="28"/>
      <c r="D154" s="42"/>
      <c r="E154" s="46"/>
      <c r="F154" s="13"/>
    </row>
    <row r="155" spans="1:6" ht="15.75">
      <c r="A155" s="8"/>
      <c r="B155" s="68" t="s">
        <v>37</v>
      </c>
      <c r="C155" s="28"/>
      <c r="D155" s="42"/>
      <c r="E155" s="46"/>
      <c r="F155" s="13"/>
    </row>
    <row r="156" spans="1:6" ht="15.75">
      <c r="A156" s="8"/>
      <c r="B156" s="102" t="s">
        <v>145</v>
      </c>
      <c r="C156" s="86">
        <v>180469.68</v>
      </c>
      <c r="D156" s="42"/>
      <c r="E156" s="46"/>
      <c r="F156" s="13"/>
    </row>
    <row r="157" spans="1:6" ht="15.75">
      <c r="A157" s="8"/>
      <c r="B157" s="102" t="s">
        <v>142</v>
      </c>
      <c r="C157" s="86">
        <v>67877.49</v>
      </c>
      <c r="D157" s="42"/>
      <c r="E157" s="46"/>
      <c r="F157" s="13"/>
    </row>
    <row r="158" spans="1:6" ht="15.75">
      <c r="A158" s="8"/>
      <c r="B158" s="102" t="s">
        <v>161</v>
      </c>
      <c r="C158" s="86">
        <v>0</v>
      </c>
      <c r="D158" s="42"/>
      <c r="E158" s="46"/>
      <c r="F158" s="13"/>
    </row>
    <row r="159" spans="1:6" ht="15.75">
      <c r="A159" s="8"/>
      <c r="B159" s="32" t="s">
        <v>46</v>
      </c>
      <c r="C159" s="86">
        <v>30218.74</v>
      </c>
      <c r="D159" s="42"/>
      <c r="E159" s="46"/>
      <c r="F159" s="13"/>
    </row>
    <row r="160" spans="1:6" ht="15.75">
      <c r="A160" s="8"/>
      <c r="B160" s="32" t="s">
        <v>92</v>
      </c>
      <c r="C160" s="86">
        <v>868386.78</v>
      </c>
      <c r="D160" s="42"/>
      <c r="E160" s="46"/>
      <c r="F160" s="13"/>
    </row>
    <row r="161" spans="1:6" ht="16.5" thickBot="1">
      <c r="A161" s="8"/>
      <c r="B161" s="34" t="s">
        <v>132</v>
      </c>
      <c r="C161" s="91">
        <f>SUM(C156:C160)</f>
        <v>1146952.69</v>
      </c>
      <c r="D161" s="46"/>
      <c r="E161" s="71" t="e">
        <f>SUM(#REF!)</f>
        <v>#REF!</v>
      </c>
      <c r="F161" s="11"/>
    </row>
    <row r="162" spans="1:6" ht="17.25" thickBot="1" thickTop="1">
      <c r="A162" s="8"/>
      <c r="B162" s="104"/>
      <c r="C162" s="70"/>
      <c r="D162" s="41"/>
      <c r="E162" s="46"/>
      <c r="F162" s="8"/>
    </row>
    <row r="163" spans="1:6" ht="16.5" customHeight="1">
      <c r="A163" s="8"/>
      <c r="B163" s="13"/>
      <c r="C163" s="12"/>
      <c r="D163" s="13"/>
      <c r="E163" s="13"/>
      <c r="F163" s="11"/>
    </row>
    <row r="164" spans="1:6" ht="20.25">
      <c r="A164" s="8"/>
      <c r="B164" s="128" t="s">
        <v>21</v>
      </c>
      <c r="C164" s="128"/>
      <c r="D164" s="128"/>
      <c r="E164" s="128"/>
      <c r="F164" s="8"/>
    </row>
    <row r="165" spans="1:6" ht="27.75" customHeight="1" thickBot="1">
      <c r="A165" s="8"/>
      <c r="B165" s="4" t="s">
        <v>55</v>
      </c>
      <c r="C165" s="13"/>
      <c r="D165" s="13"/>
      <c r="E165" s="13"/>
      <c r="F165" s="8"/>
    </row>
    <row r="166" spans="1:6" ht="17.25" thickBot="1">
      <c r="A166" s="8"/>
      <c r="B166" s="120" t="s">
        <v>65</v>
      </c>
      <c r="C166" s="52">
        <v>2022</v>
      </c>
      <c r="D166" s="81"/>
      <c r="E166" s="53">
        <v>2017</v>
      </c>
      <c r="F166" s="8"/>
    </row>
    <row r="167" spans="1:6" ht="35.25" customHeight="1">
      <c r="A167" s="8"/>
      <c r="B167" s="67" t="s">
        <v>23</v>
      </c>
      <c r="C167" s="13"/>
      <c r="D167" s="36"/>
      <c r="E167" s="36"/>
      <c r="F167" s="8"/>
    </row>
    <row r="168" spans="1:6" ht="8.25" customHeight="1">
      <c r="A168" s="8"/>
      <c r="B168" s="67"/>
      <c r="C168" s="13"/>
      <c r="D168" s="36"/>
      <c r="E168" s="36"/>
      <c r="F168" s="8"/>
    </row>
    <row r="169" spans="1:6" ht="15">
      <c r="A169" s="8" t="s">
        <v>108</v>
      </c>
      <c r="B169" s="32" t="s">
        <v>182</v>
      </c>
      <c r="C169" s="92">
        <v>78752104.63</v>
      </c>
      <c r="D169" s="72"/>
      <c r="E169" s="72">
        <f>336030684.23+96982471.44+14506720.32</f>
        <v>447519875.99</v>
      </c>
      <c r="F169" s="73"/>
    </row>
    <row r="170" spans="1:6" s="8" customFormat="1" ht="15">
      <c r="A170" s="8" t="s">
        <v>117</v>
      </c>
      <c r="B170" s="32" t="s">
        <v>168</v>
      </c>
      <c r="C170" s="92">
        <v>16082000</v>
      </c>
      <c r="D170" s="72"/>
      <c r="E170" s="72">
        <v>84000000</v>
      </c>
      <c r="F170" s="77"/>
    </row>
    <row r="171" spans="1:6" s="8" customFormat="1" ht="15">
      <c r="A171" s="8" t="s">
        <v>254</v>
      </c>
      <c r="B171" s="32" t="s">
        <v>255</v>
      </c>
      <c r="C171" s="92">
        <v>86997.17</v>
      </c>
      <c r="D171" s="72"/>
      <c r="E171" s="72"/>
      <c r="F171" s="77"/>
    </row>
    <row r="172" spans="1:6" ht="15">
      <c r="A172" s="8" t="s">
        <v>109</v>
      </c>
      <c r="B172" s="32" t="s">
        <v>99</v>
      </c>
      <c r="C172" s="92">
        <v>3158055</v>
      </c>
      <c r="D172" s="72"/>
      <c r="E172" s="72"/>
      <c r="F172" s="73"/>
    </row>
    <row r="173" spans="1:6" ht="15">
      <c r="A173" s="8" t="s">
        <v>157</v>
      </c>
      <c r="B173" s="32" t="s">
        <v>158</v>
      </c>
      <c r="C173" s="92">
        <v>350000</v>
      </c>
      <c r="D173" s="72"/>
      <c r="E173" s="72"/>
      <c r="F173" s="73"/>
    </row>
    <row r="174" spans="1:6" ht="15">
      <c r="A174" s="8" t="s">
        <v>126</v>
      </c>
      <c r="B174" s="32" t="s">
        <v>127</v>
      </c>
      <c r="C174" s="92">
        <v>101500</v>
      </c>
      <c r="D174" s="72"/>
      <c r="E174" s="72"/>
      <c r="F174" s="8"/>
    </row>
    <row r="175" spans="1:6" ht="15">
      <c r="A175" s="8" t="s">
        <v>135</v>
      </c>
      <c r="B175" s="32" t="s">
        <v>136</v>
      </c>
      <c r="C175" s="92">
        <v>7800770</v>
      </c>
      <c r="D175" s="72"/>
      <c r="E175" s="72"/>
      <c r="F175" s="8"/>
    </row>
    <row r="176" spans="1:6" ht="15">
      <c r="A176" s="8" t="s">
        <v>110</v>
      </c>
      <c r="B176" s="32" t="s">
        <v>100</v>
      </c>
      <c r="C176" s="92">
        <v>37488.08</v>
      </c>
      <c r="D176" s="72"/>
      <c r="E176" s="72"/>
      <c r="F176" s="8"/>
    </row>
    <row r="177" spans="1:6" s="3" customFormat="1" ht="15.75">
      <c r="A177" s="8"/>
      <c r="B177" s="43" t="s">
        <v>82</v>
      </c>
      <c r="C177" s="105">
        <f>SUM(C169:C176)</f>
        <v>106368914.88</v>
      </c>
      <c r="D177" s="72"/>
      <c r="E177" s="75">
        <f>SUM(E169:E176)</f>
        <v>531519875.99</v>
      </c>
      <c r="F177" s="61"/>
    </row>
    <row r="178" spans="1:6" s="3" customFormat="1" ht="15.75">
      <c r="A178" s="8"/>
      <c r="B178" s="43"/>
      <c r="C178" s="94"/>
      <c r="D178" s="72"/>
      <c r="E178" s="72"/>
      <c r="F178" s="61"/>
    </row>
    <row r="179" spans="1:6" ht="15">
      <c r="A179" s="8" t="s">
        <v>122</v>
      </c>
      <c r="B179" s="32" t="s">
        <v>123</v>
      </c>
      <c r="C179" s="92">
        <v>1809269.96</v>
      </c>
      <c r="D179" s="72"/>
      <c r="E179" s="72">
        <v>11200658.11</v>
      </c>
      <c r="F179" s="61"/>
    </row>
    <row r="180" spans="1:6" ht="15">
      <c r="A180" s="8" t="s">
        <v>124</v>
      </c>
      <c r="B180" s="32" t="s">
        <v>101</v>
      </c>
      <c r="C180" s="92">
        <v>280710.65</v>
      </c>
      <c r="D180" s="72"/>
      <c r="E180" s="74">
        <v>1331523.66</v>
      </c>
      <c r="F180" s="61"/>
    </row>
    <row r="181" spans="1:6" ht="15.75">
      <c r="A181" s="8"/>
      <c r="B181" s="43" t="s">
        <v>82</v>
      </c>
      <c r="C181" s="111">
        <f>SUM(C179:C180)</f>
        <v>2089980.6099999999</v>
      </c>
      <c r="D181" s="36"/>
      <c r="E181" s="76">
        <f>SUM(E179:E180)</f>
        <v>12532181.77</v>
      </c>
      <c r="F181" s="8"/>
    </row>
    <row r="182" spans="1:6" ht="15.75" thickBot="1">
      <c r="A182" s="13"/>
      <c r="B182" s="32"/>
      <c r="C182" s="92"/>
      <c r="D182" s="72"/>
      <c r="E182" s="62">
        <v>3776905.42</v>
      </c>
      <c r="F182" s="61"/>
    </row>
    <row r="183" spans="1:6" ht="16.5" thickBot="1">
      <c r="A183" s="8"/>
      <c r="B183" s="34" t="s">
        <v>80</v>
      </c>
      <c r="C183" s="89">
        <f>+C177+C181</f>
        <v>108458895.49</v>
      </c>
      <c r="D183" s="46"/>
      <c r="E183" s="49">
        <f>+E177+E181+E182</f>
        <v>547828963.18</v>
      </c>
      <c r="F183" s="8"/>
    </row>
    <row r="184" spans="1:6" ht="16.5" thickBot="1" thickTop="1">
      <c r="A184" s="8"/>
      <c r="B184" s="26"/>
      <c r="C184" s="51"/>
      <c r="D184" s="27"/>
      <c r="E184" s="27"/>
      <c r="F184" s="8"/>
    </row>
    <row r="185" spans="1:6" ht="15">
      <c r="A185" s="8"/>
      <c r="B185" s="13"/>
      <c r="C185" s="13"/>
      <c r="D185" s="13"/>
      <c r="E185" s="13"/>
      <c r="F185" s="8"/>
    </row>
    <row r="186" spans="1:6" ht="21" thickBot="1">
      <c r="A186" s="8"/>
      <c r="B186" s="4" t="s">
        <v>56</v>
      </c>
      <c r="C186" s="13"/>
      <c r="D186" s="13"/>
      <c r="E186" s="13"/>
      <c r="F186" s="8"/>
    </row>
    <row r="187" spans="1:6" ht="17.25" thickBot="1">
      <c r="A187" s="8"/>
      <c r="B187" s="101" t="s">
        <v>66</v>
      </c>
      <c r="C187" s="52">
        <v>2022</v>
      </c>
      <c r="D187" s="81"/>
      <c r="E187" s="53">
        <v>2017</v>
      </c>
      <c r="F187" s="8"/>
    </row>
    <row r="188" spans="1:6" ht="9" customHeight="1">
      <c r="A188" s="8"/>
      <c r="B188" s="32"/>
      <c r="C188" s="13"/>
      <c r="D188" s="36"/>
      <c r="E188" s="36"/>
      <c r="F188" s="8"/>
    </row>
    <row r="189" spans="1:6" ht="45">
      <c r="A189" s="8"/>
      <c r="B189" s="67" t="s">
        <v>102</v>
      </c>
      <c r="C189" s="13"/>
      <c r="D189" s="36"/>
      <c r="E189" s="36"/>
      <c r="F189" s="8"/>
    </row>
    <row r="190" spans="1:6" ht="15">
      <c r="A190" s="8"/>
      <c r="B190" s="32"/>
      <c r="C190" s="13"/>
      <c r="D190" s="36"/>
      <c r="E190" s="36"/>
      <c r="F190" s="8"/>
    </row>
    <row r="191" spans="1:6" ht="15">
      <c r="A191" s="8" t="s">
        <v>112</v>
      </c>
      <c r="B191" s="32" t="s">
        <v>47</v>
      </c>
      <c r="C191" s="92">
        <v>1607199.53</v>
      </c>
      <c r="D191" s="72"/>
      <c r="E191" s="72">
        <v>20034379.96</v>
      </c>
      <c r="F191" s="8"/>
    </row>
    <row r="192" spans="1:6" ht="15">
      <c r="A192" s="8" t="s">
        <v>113</v>
      </c>
      <c r="B192" s="32" t="s">
        <v>48</v>
      </c>
      <c r="C192" s="92">
        <v>614326.45</v>
      </c>
      <c r="D192" s="72"/>
      <c r="E192" s="72">
        <v>4028824.88</v>
      </c>
      <c r="F192" s="8"/>
    </row>
    <row r="193" spans="1:6" ht="15">
      <c r="A193" s="8" t="s">
        <v>169</v>
      </c>
      <c r="B193" s="32" t="s">
        <v>170</v>
      </c>
      <c r="C193" s="92">
        <v>2867881.56</v>
      </c>
      <c r="D193" s="72"/>
      <c r="E193" s="72"/>
      <c r="F193" s="8"/>
    </row>
    <row r="194" spans="1:6" ht="15">
      <c r="A194" s="8" t="s">
        <v>144</v>
      </c>
      <c r="B194" s="32" t="s">
        <v>143</v>
      </c>
      <c r="C194" s="92">
        <v>14134</v>
      </c>
      <c r="D194" s="72"/>
      <c r="E194" s="72"/>
      <c r="F194" s="8"/>
    </row>
    <row r="195" spans="1:6" ht="15">
      <c r="A195" s="8" t="s">
        <v>171</v>
      </c>
      <c r="B195" s="32" t="s">
        <v>172</v>
      </c>
      <c r="C195" s="92">
        <v>1925</v>
      </c>
      <c r="D195" s="72"/>
      <c r="E195" s="72"/>
      <c r="F195" s="8"/>
    </row>
    <row r="196" spans="1:6" ht="15">
      <c r="A196" s="8" t="s">
        <v>224</v>
      </c>
      <c r="B196" s="32" t="s">
        <v>225</v>
      </c>
      <c r="C196" s="92">
        <v>667.84</v>
      </c>
      <c r="D196" s="72"/>
      <c r="E196" s="72"/>
      <c r="F196" s="8"/>
    </row>
    <row r="197" spans="1:6" ht="15">
      <c r="A197" s="8" t="s">
        <v>114</v>
      </c>
      <c r="B197" s="32" t="s">
        <v>226</v>
      </c>
      <c r="C197" s="92">
        <v>528504.8</v>
      </c>
      <c r="D197" s="72"/>
      <c r="E197" s="72"/>
      <c r="F197" s="8"/>
    </row>
    <row r="198" spans="1:6" ht="15">
      <c r="A198" s="8" t="s">
        <v>227</v>
      </c>
      <c r="B198" s="32" t="s">
        <v>228</v>
      </c>
      <c r="C198" s="92">
        <v>29395.47</v>
      </c>
      <c r="D198" s="72"/>
      <c r="E198" s="72">
        <f>6580403+1875168.44</f>
        <v>8455571.44</v>
      </c>
      <c r="F198" s="8"/>
    </row>
    <row r="199" spans="1:6" ht="15">
      <c r="A199" s="8" t="s">
        <v>115</v>
      </c>
      <c r="B199" s="32" t="s">
        <v>116</v>
      </c>
      <c r="C199" s="92">
        <v>44000</v>
      </c>
      <c r="D199" s="72"/>
      <c r="E199" s="72"/>
      <c r="F199" s="8"/>
    </row>
    <row r="200" spans="1:6" ht="15">
      <c r="A200" s="8" t="s">
        <v>111</v>
      </c>
      <c r="B200" s="32" t="s">
        <v>141</v>
      </c>
      <c r="C200" s="95">
        <v>738177.14</v>
      </c>
      <c r="D200" s="72"/>
      <c r="E200" s="72"/>
      <c r="F200" s="11"/>
    </row>
    <row r="201" spans="1:6" ht="15">
      <c r="A201" s="8" t="s">
        <v>165</v>
      </c>
      <c r="B201" s="32" t="s">
        <v>166</v>
      </c>
      <c r="C201" s="95">
        <v>47241</v>
      </c>
      <c r="D201" s="72"/>
      <c r="E201" s="72"/>
      <c r="F201" s="11"/>
    </row>
    <row r="202" spans="1:6" ht="15">
      <c r="A202" s="8" t="s">
        <v>229</v>
      </c>
      <c r="B202" s="32" t="s">
        <v>230</v>
      </c>
      <c r="C202" s="95">
        <v>561176.99</v>
      </c>
      <c r="D202" s="72"/>
      <c r="E202" s="72"/>
      <c r="F202" s="11"/>
    </row>
    <row r="203" spans="1:6" ht="15">
      <c r="A203" s="8" t="s">
        <v>187</v>
      </c>
      <c r="B203" s="32" t="s">
        <v>188</v>
      </c>
      <c r="C203" s="95">
        <v>27441.74</v>
      </c>
      <c r="D203" s="72"/>
      <c r="E203" s="72"/>
      <c r="F203" s="11"/>
    </row>
    <row r="204" spans="1:6" ht="15">
      <c r="A204" s="8" t="s">
        <v>231</v>
      </c>
      <c r="B204" s="32" t="s">
        <v>232</v>
      </c>
      <c r="C204" s="95">
        <v>32308.5</v>
      </c>
      <c r="D204" s="72"/>
      <c r="E204" s="72"/>
      <c r="F204" s="11"/>
    </row>
    <row r="205" spans="1:6" ht="15">
      <c r="A205" s="8" t="s">
        <v>174</v>
      </c>
      <c r="B205" s="32" t="s">
        <v>175</v>
      </c>
      <c r="C205" s="95">
        <v>6000</v>
      </c>
      <c r="D205" s="72"/>
      <c r="E205" s="72"/>
      <c r="F205" s="11"/>
    </row>
    <row r="206" spans="1:6" ht="15">
      <c r="A206" s="8" t="s">
        <v>189</v>
      </c>
      <c r="B206" s="32" t="s">
        <v>190</v>
      </c>
      <c r="C206" s="95">
        <v>16214.55</v>
      </c>
      <c r="D206" s="72"/>
      <c r="E206" s="72"/>
      <c r="F206" s="11"/>
    </row>
    <row r="207" spans="1:6" ht="15">
      <c r="A207" s="8" t="s">
        <v>118</v>
      </c>
      <c r="B207" s="32" t="s">
        <v>86</v>
      </c>
      <c r="C207" s="95">
        <v>3187200</v>
      </c>
      <c r="D207" s="72"/>
      <c r="E207" s="72"/>
      <c r="F207" s="11"/>
    </row>
    <row r="208" spans="1:6" ht="15.75" thickBot="1">
      <c r="A208" s="8" t="s">
        <v>233</v>
      </c>
      <c r="B208" s="32" t="s">
        <v>234</v>
      </c>
      <c r="C208" s="95">
        <v>120714</v>
      </c>
      <c r="D208" s="72"/>
      <c r="E208" s="72"/>
      <c r="F208" s="11"/>
    </row>
    <row r="209" spans="1:6" ht="16.5" thickBot="1">
      <c r="A209" s="8"/>
      <c r="B209" s="34" t="s">
        <v>198</v>
      </c>
      <c r="C209" s="91">
        <f>+C191+C192+C193+C194+C195+C196+C197+C198+C199+C200+C201+C202+C203+C204+C205+C206+C207+C208</f>
        <v>10444508.57</v>
      </c>
      <c r="D209" s="46"/>
      <c r="E209" s="35">
        <f>SUM(E191:E200)</f>
        <v>32518776.28</v>
      </c>
      <c r="F209" s="8"/>
    </row>
    <row r="210" spans="1:6" ht="6.75" customHeight="1" thickBot="1" thickTop="1">
      <c r="A210" s="8"/>
      <c r="B210" s="26"/>
      <c r="C210" s="79"/>
      <c r="D210" s="60"/>
      <c r="E210" s="27"/>
      <c r="F210" s="8"/>
    </row>
    <row r="211" spans="1:6" ht="15">
      <c r="A211" s="8"/>
      <c r="B211" s="13"/>
      <c r="C211" s="12"/>
      <c r="D211" s="12"/>
      <c r="E211" s="13"/>
      <c r="F211" s="8"/>
    </row>
    <row r="212" spans="1:6" ht="21" thickBot="1">
      <c r="A212" s="8"/>
      <c r="B212" s="4" t="s">
        <v>57</v>
      </c>
      <c r="C212" s="13"/>
      <c r="D212" s="13"/>
      <c r="E212" s="13"/>
      <c r="F212" s="8"/>
    </row>
    <row r="213" spans="1:6" ht="17.25" thickBot="1">
      <c r="A213" s="8"/>
      <c r="B213" s="121" t="s">
        <v>68</v>
      </c>
      <c r="C213" s="52">
        <v>2022</v>
      </c>
      <c r="D213" s="81"/>
      <c r="E213" s="53">
        <v>2017</v>
      </c>
      <c r="F213" s="8"/>
    </row>
    <row r="214" spans="1:6" ht="10.5" customHeight="1">
      <c r="A214" s="8"/>
      <c r="B214" s="32"/>
      <c r="C214" s="13"/>
      <c r="D214" s="36"/>
      <c r="E214" s="36"/>
      <c r="F214" s="8"/>
    </row>
    <row r="215" spans="1:6" ht="30">
      <c r="A215" s="8"/>
      <c r="B215" s="67" t="s">
        <v>103</v>
      </c>
      <c r="C215" s="13"/>
      <c r="D215" s="36"/>
      <c r="E215" s="36"/>
      <c r="F215" s="8"/>
    </row>
    <row r="216" spans="1:6" ht="15">
      <c r="A216" s="8"/>
      <c r="B216" s="32"/>
      <c r="C216" s="12"/>
      <c r="D216" s="42"/>
      <c r="E216" s="36"/>
      <c r="F216" s="8"/>
    </row>
    <row r="217" spans="1:6" ht="15">
      <c r="A217" s="8" t="s">
        <v>152</v>
      </c>
      <c r="B217" s="32" t="s">
        <v>153</v>
      </c>
      <c r="C217" s="86">
        <v>30000</v>
      </c>
      <c r="D217" s="42"/>
      <c r="E217" s="36"/>
      <c r="F217" s="8"/>
    </row>
    <row r="218" spans="1:6" ht="15">
      <c r="A218" s="8" t="s">
        <v>235</v>
      </c>
      <c r="B218" s="32" t="s">
        <v>236</v>
      </c>
      <c r="C218" s="86">
        <v>29600</v>
      </c>
      <c r="D218" s="42"/>
      <c r="E218" s="36"/>
      <c r="F218" s="8"/>
    </row>
    <row r="219" spans="1:6" ht="15">
      <c r="A219" s="8" t="s">
        <v>179</v>
      </c>
      <c r="B219" s="32" t="s">
        <v>183</v>
      </c>
      <c r="C219" s="86">
        <v>135000</v>
      </c>
      <c r="D219" s="42"/>
      <c r="E219" s="36"/>
      <c r="F219" s="8"/>
    </row>
    <row r="220" spans="1:5" s="8" customFormat="1" ht="15">
      <c r="A220" s="8" t="s">
        <v>211</v>
      </c>
      <c r="B220" s="32" t="s">
        <v>212</v>
      </c>
      <c r="C220" s="86">
        <v>190</v>
      </c>
      <c r="D220" s="42"/>
      <c r="E220" s="36"/>
    </row>
    <row r="221" spans="1:6" ht="15">
      <c r="A221" s="8" t="s">
        <v>159</v>
      </c>
      <c r="B221" s="32" t="s">
        <v>160</v>
      </c>
      <c r="C221" s="86">
        <v>159300</v>
      </c>
      <c r="D221" s="42"/>
      <c r="E221" s="36"/>
      <c r="F221" s="8"/>
    </row>
    <row r="222" spans="1:6" ht="15">
      <c r="A222" s="8" t="s">
        <v>237</v>
      </c>
      <c r="B222" s="32" t="s">
        <v>238</v>
      </c>
      <c r="C222" s="86">
        <v>75000</v>
      </c>
      <c r="D222" s="42"/>
      <c r="E222" s="36"/>
      <c r="F222" s="8"/>
    </row>
    <row r="223" spans="1:6" ht="15">
      <c r="A223" s="8" t="s">
        <v>239</v>
      </c>
      <c r="B223" s="32" t="s">
        <v>240</v>
      </c>
      <c r="C223" s="86">
        <v>1770</v>
      </c>
      <c r="D223" s="42"/>
      <c r="E223" s="36"/>
      <c r="F223" s="8"/>
    </row>
    <row r="224" spans="1:6" ht="15">
      <c r="A224" s="8" t="s">
        <v>215</v>
      </c>
      <c r="B224" s="32" t="s">
        <v>216</v>
      </c>
      <c r="C224" s="86">
        <v>2156919</v>
      </c>
      <c r="D224" s="42"/>
      <c r="E224" s="36"/>
      <c r="F224" s="8"/>
    </row>
    <row r="225" spans="1:6" ht="15">
      <c r="A225" s="8" t="s">
        <v>241</v>
      </c>
      <c r="B225" s="32" t="s">
        <v>242</v>
      </c>
      <c r="C225" s="86">
        <v>230.01</v>
      </c>
      <c r="D225" s="42"/>
      <c r="E225" s="36"/>
      <c r="F225" s="8"/>
    </row>
    <row r="226" spans="1:6" ht="15">
      <c r="A226" s="8" t="s">
        <v>162</v>
      </c>
      <c r="B226" s="32" t="s">
        <v>163</v>
      </c>
      <c r="C226" s="92">
        <v>11919.44</v>
      </c>
      <c r="D226" s="72"/>
      <c r="E226" s="72"/>
      <c r="F226" s="8"/>
    </row>
    <row r="227" spans="1:6" ht="15">
      <c r="A227" s="8" t="s">
        <v>243</v>
      </c>
      <c r="B227" s="32" t="s">
        <v>244</v>
      </c>
      <c r="C227" s="92">
        <v>750</v>
      </c>
      <c r="D227" s="72"/>
      <c r="E227" s="72"/>
      <c r="F227" s="8"/>
    </row>
    <row r="228" spans="1:6" ht="15">
      <c r="A228" s="8" t="s">
        <v>119</v>
      </c>
      <c r="B228" s="32" t="s">
        <v>88</v>
      </c>
      <c r="C228" s="92">
        <v>3641434.4</v>
      </c>
      <c r="D228" s="72"/>
      <c r="E228" s="72"/>
      <c r="F228" s="8"/>
    </row>
    <row r="229" spans="1:6" ht="15">
      <c r="A229" s="8" t="s">
        <v>120</v>
      </c>
      <c r="B229" s="32" t="s">
        <v>89</v>
      </c>
      <c r="C229" s="92">
        <v>1727443</v>
      </c>
      <c r="D229" s="72"/>
      <c r="E229" s="72"/>
      <c r="F229" s="8"/>
    </row>
    <row r="230" spans="1:6" ht="15" hidden="1">
      <c r="A230" s="8"/>
      <c r="B230" s="32" t="s">
        <v>27</v>
      </c>
      <c r="C230" s="92"/>
      <c r="D230" s="72"/>
      <c r="E230" s="72"/>
      <c r="F230" s="8"/>
    </row>
    <row r="231" spans="1:6" ht="15">
      <c r="A231" s="8" t="s">
        <v>192</v>
      </c>
      <c r="B231" s="32" t="s">
        <v>191</v>
      </c>
      <c r="C231" s="92">
        <v>20664</v>
      </c>
      <c r="D231" s="72"/>
      <c r="E231" s="72"/>
      <c r="F231" s="8"/>
    </row>
    <row r="232" spans="1:6" ht="15">
      <c r="A232" s="8" t="s">
        <v>193</v>
      </c>
      <c r="B232" s="32" t="s">
        <v>194</v>
      </c>
      <c r="C232" s="92">
        <v>1585</v>
      </c>
      <c r="D232" s="72"/>
      <c r="E232" s="72"/>
      <c r="F232" s="8"/>
    </row>
    <row r="233" spans="1:6" ht="15">
      <c r="A233" s="8" t="s">
        <v>121</v>
      </c>
      <c r="B233" s="32" t="s">
        <v>90</v>
      </c>
      <c r="C233" s="92">
        <v>534363.33</v>
      </c>
      <c r="D233" s="72"/>
      <c r="E233" s="72"/>
      <c r="F233" s="8"/>
    </row>
    <row r="234" spans="1:6" ht="15">
      <c r="A234" s="8" t="s">
        <v>245</v>
      </c>
      <c r="B234" s="32" t="s">
        <v>246</v>
      </c>
      <c r="C234" s="92">
        <v>150</v>
      </c>
      <c r="D234" s="72"/>
      <c r="E234" s="72"/>
      <c r="F234" s="8"/>
    </row>
    <row r="235" spans="1:6" ht="15">
      <c r="A235" s="8" t="s">
        <v>213</v>
      </c>
      <c r="B235" s="32" t="s">
        <v>217</v>
      </c>
      <c r="C235" s="92">
        <v>1825</v>
      </c>
      <c r="D235" s="72"/>
      <c r="E235" s="72"/>
      <c r="F235" s="8"/>
    </row>
    <row r="236" spans="1:6" ht="15">
      <c r="A236" s="8" t="s">
        <v>247</v>
      </c>
      <c r="B236" s="32" t="s">
        <v>248</v>
      </c>
      <c r="C236" s="92">
        <v>495</v>
      </c>
      <c r="D236" s="72"/>
      <c r="E236" s="72"/>
      <c r="F236" s="8"/>
    </row>
    <row r="237" spans="1:6" ht="15">
      <c r="A237" s="8" t="s">
        <v>140</v>
      </c>
      <c r="B237" s="32" t="s">
        <v>151</v>
      </c>
      <c r="C237" s="92">
        <v>731397</v>
      </c>
      <c r="D237" s="72"/>
      <c r="E237" s="72"/>
      <c r="F237" s="8"/>
    </row>
    <row r="238" spans="1:6" ht="15.75" thickBot="1">
      <c r="A238" s="8" t="s">
        <v>249</v>
      </c>
      <c r="B238" s="32" t="s">
        <v>250</v>
      </c>
      <c r="C238" s="92">
        <v>1730.54</v>
      </c>
      <c r="D238" s="72"/>
      <c r="E238" s="72"/>
      <c r="F238" s="8"/>
    </row>
    <row r="239" spans="1:6" ht="16.5" thickBot="1">
      <c r="A239" s="8"/>
      <c r="B239" s="34" t="s">
        <v>201</v>
      </c>
      <c r="C239" s="91">
        <f>SUM(C217:C238)</f>
        <v>9261765.719999999</v>
      </c>
      <c r="D239" s="46"/>
      <c r="E239" s="35">
        <f>SUM(E215:E238)</f>
        <v>0</v>
      </c>
      <c r="F239" s="8"/>
    </row>
    <row r="240" spans="1:6" ht="12" customHeight="1" thickBot="1" thickTop="1">
      <c r="A240" s="8"/>
      <c r="B240" s="26"/>
      <c r="C240" s="79"/>
      <c r="D240" s="60"/>
      <c r="E240" s="13"/>
      <c r="F240" s="8"/>
    </row>
    <row r="241" spans="1:6" ht="12" customHeight="1">
      <c r="A241" s="8"/>
      <c r="B241" s="13"/>
      <c r="C241" s="12"/>
      <c r="D241" s="12"/>
      <c r="E241" s="13"/>
      <c r="F241" s="8"/>
    </row>
    <row r="242" spans="1:6" ht="21" thickBot="1">
      <c r="A242" s="8"/>
      <c r="B242" s="4" t="s">
        <v>58</v>
      </c>
      <c r="C242" s="13"/>
      <c r="D242" s="13"/>
      <c r="E242" s="13"/>
      <c r="F242" s="8"/>
    </row>
    <row r="243" spans="1:6" ht="17.25" thickBot="1">
      <c r="A243" s="8"/>
      <c r="B243" s="117" t="s">
        <v>177</v>
      </c>
      <c r="C243" s="52">
        <v>2022</v>
      </c>
      <c r="D243" s="81"/>
      <c r="E243" s="53">
        <v>2017</v>
      </c>
      <c r="F243" s="8"/>
    </row>
    <row r="244" spans="1:6" ht="15">
      <c r="A244" s="8"/>
      <c r="B244" s="32"/>
      <c r="C244" s="13"/>
      <c r="D244" s="36"/>
      <c r="E244" s="36"/>
      <c r="F244" s="8"/>
    </row>
    <row r="245" spans="1:6" ht="15">
      <c r="A245" s="8"/>
      <c r="B245" s="32" t="s">
        <v>104</v>
      </c>
      <c r="C245" s="92">
        <v>18561555.67</v>
      </c>
      <c r="D245" s="72"/>
      <c r="E245" s="72">
        <v>48010173.27</v>
      </c>
      <c r="F245" s="8"/>
    </row>
    <row r="246" spans="1:6" ht="15">
      <c r="A246" s="8"/>
      <c r="B246" s="32"/>
      <c r="C246" s="93"/>
      <c r="D246" s="72"/>
      <c r="E246" s="74"/>
      <c r="F246" s="8"/>
    </row>
    <row r="247" spans="1:6" ht="16.5" thickBot="1">
      <c r="A247" s="8"/>
      <c r="B247" s="34" t="s">
        <v>202</v>
      </c>
      <c r="C247" s="89">
        <f>SUM(C245:C246)</f>
        <v>18561555.67</v>
      </c>
      <c r="D247" s="46"/>
      <c r="E247" s="49">
        <f>SUM(E245:E246)</f>
        <v>48010173.27</v>
      </c>
      <c r="F247" s="8"/>
    </row>
    <row r="248" spans="1:6" ht="6" customHeight="1" thickBot="1" thickTop="1">
      <c r="A248" s="8"/>
      <c r="B248" s="26"/>
      <c r="C248" s="51"/>
      <c r="D248" s="27"/>
      <c r="E248" s="27"/>
      <c r="F248" s="8"/>
    </row>
    <row r="249" spans="1:6" ht="15" customHeight="1">
      <c r="A249" s="8"/>
      <c r="B249" s="8"/>
      <c r="C249" s="8"/>
      <c r="D249" s="8"/>
      <c r="E249" s="8"/>
      <c r="F249" s="78"/>
    </row>
    <row r="250" spans="1:6" ht="21" thickBot="1">
      <c r="A250" s="8"/>
      <c r="B250" s="4" t="s">
        <v>59</v>
      </c>
      <c r="C250" s="13"/>
      <c r="D250" s="13"/>
      <c r="E250" s="13"/>
      <c r="F250" s="8"/>
    </row>
    <row r="251" spans="1:6" ht="17.25" thickBot="1">
      <c r="A251" s="8"/>
      <c r="B251" s="117" t="s">
        <v>203</v>
      </c>
      <c r="C251" s="52">
        <v>2022</v>
      </c>
      <c r="D251" s="81"/>
      <c r="E251" s="53">
        <v>2017</v>
      </c>
      <c r="F251" s="8"/>
    </row>
    <row r="252" spans="1:6" ht="30">
      <c r="A252" s="8"/>
      <c r="B252" s="100" t="s">
        <v>29</v>
      </c>
      <c r="C252" s="13"/>
      <c r="D252" s="36"/>
      <c r="E252" s="36"/>
      <c r="F252" s="8"/>
    </row>
    <row r="253" spans="1:6" ht="15">
      <c r="A253" s="8" t="s">
        <v>218</v>
      </c>
      <c r="B253" s="100" t="s">
        <v>219</v>
      </c>
      <c r="C253" s="86">
        <v>0.01</v>
      </c>
      <c r="D253" s="36"/>
      <c r="E253" s="36"/>
      <c r="F253" s="8"/>
    </row>
    <row r="254" spans="1:6" ht="15">
      <c r="A254" s="8" t="s">
        <v>195</v>
      </c>
      <c r="B254" s="100" t="s">
        <v>196</v>
      </c>
      <c r="C254" s="86">
        <v>17940.13</v>
      </c>
      <c r="D254" s="36"/>
      <c r="E254" s="36"/>
      <c r="F254" s="8"/>
    </row>
    <row r="255" spans="1:6" ht="15">
      <c r="A255" s="8" t="s">
        <v>125</v>
      </c>
      <c r="B255" s="32" t="s">
        <v>173</v>
      </c>
      <c r="C255" s="92">
        <v>118000</v>
      </c>
      <c r="D255" s="72"/>
      <c r="E255" s="72"/>
      <c r="F255" s="8"/>
    </row>
    <row r="256" spans="1:6" ht="15">
      <c r="A256" s="8" t="s">
        <v>180</v>
      </c>
      <c r="B256" s="32" t="s">
        <v>253</v>
      </c>
      <c r="C256" s="92">
        <v>245000</v>
      </c>
      <c r="D256" s="72"/>
      <c r="E256" s="72"/>
      <c r="F256" s="8"/>
    </row>
    <row r="257" spans="1:6" ht="15">
      <c r="A257" s="8" t="s">
        <v>251</v>
      </c>
      <c r="B257" s="32" t="s">
        <v>252</v>
      </c>
      <c r="C257" s="92">
        <v>27250</v>
      </c>
      <c r="D257" s="72"/>
      <c r="E257" s="72"/>
      <c r="F257" s="8"/>
    </row>
    <row r="258" spans="1:6" ht="15">
      <c r="A258" s="8" t="s">
        <v>167</v>
      </c>
      <c r="B258" s="32" t="s">
        <v>181</v>
      </c>
      <c r="C258" s="93">
        <v>160000</v>
      </c>
      <c r="D258" s="72"/>
      <c r="E258" s="72"/>
      <c r="F258" s="8"/>
    </row>
    <row r="259" spans="1:6" ht="16.5" thickBot="1">
      <c r="A259" s="8"/>
      <c r="B259" s="34" t="s">
        <v>204</v>
      </c>
      <c r="C259" s="89">
        <f>+C253+C254+C255+C256+C257+C258</f>
        <v>568190.14</v>
      </c>
      <c r="D259" s="46"/>
      <c r="E259" s="49" t="e">
        <f>SUM(#REF!)</f>
        <v>#REF!</v>
      </c>
      <c r="F259" s="8"/>
    </row>
    <row r="260" spans="1:6" ht="9" customHeight="1" thickBot="1" thickTop="1">
      <c r="A260" s="8"/>
      <c r="B260" s="26"/>
      <c r="C260" s="51"/>
      <c r="D260" s="27"/>
      <c r="E260" s="27"/>
      <c r="F260" s="8"/>
    </row>
    <row r="261" spans="1:6" ht="11.25" customHeight="1">
      <c r="A261" s="8"/>
      <c r="B261" s="13"/>
      <c r="C261" s="61"/>
      <c r="D261" s="61"/>
      <c r="E261" s="13"/>
      <c r="F261" s="8"/>
    </row>
    <row r="262" spans="1:6" ht="21" thickBot="1">
      <c r="A262" s="8"/>
      <c r="B262" s="4" t="s">
        <v>60</v>
      </c>
      <c r="C262" s="13"/>
      <c r="D262" s="13"/>
      <c r="E262" s="13"/>
      <c r="F262" s="8"/>
    </row>
    <row r="263" spans="1:6" ht="17.25" thickBot="1">
      <c r="A263" s="8"/>
      <c r="B263" s="117" t="s">
        <v>81</v>
      </c>
      <c r="C263" s="52">
        <v>2022</v>
      </c>
      <c r="D263" s="81"/>
      <c r="E263" s="53">
        <v>2017</v>
      </c>
      <c r="F263" s="8"/>
    </row>
    <row r="264" spans="1:6" ht="10.5" customHeight="1">
      <c r="A264" s="8"/>
      <c r="B264" s="32"/>
      <c r="C264" s="13"/>
      <c r="D264" s="36"/>
      <c r="E264" s="36"/>
      <c r="F264" s="8"/>
    </row>
    <row r="265" spans="1:6" ht="15">
      <c r="A265" s="8" t="s">
        <v>128</v>
      </c>
      <c r="B265" s="32" t="s">
        <v>184</v>
      </c>
      <c r="C265" s="95">
        <v>183241.26</v>
      </c>
      <c r="D265" s="72"/>
      <c r="E265" s="72">
        <f>1226398.05+175</f>
        <v>1226573.05</v>
      </c>
      <c r="F265" s="8"/>
    </row>
    <row r="266" spans="1:6" ht="16.5" thickBot="1">
      <c r="A266" s="8"/>
      <c r="B266" s="34" t="s">
        <v>199</v>
      </c>
      <c r="C266" s="91">
        <f>SUM(C265:C265)</f>
        <v>183241.26</v>
      </c>
      <c r="D266" s="46"/>
      <c r="E266" s="49">
        <f>SUM(E265:E265)</f>
        <v>1226573.05</v>
      </c>
      <c r="F266" s="8"/>
    </row>
    <row r="267" spans="1:6" ht="9" customHeight="1" thickBot="1" thickTop="1">
      <c r="A267" s="8"/>
      <c r="B267" s="26"/>
      <c r="C267" s="51"/>
      <c r="D267" s="27"/>
      <c r="E267" s="27"/>
      <c r="F267" s="8"/>
    </row>
    <row r="268" spans="1:6" ht="15">
      <c r="A268" s="8"/>
      <c r="B268" s="8"/>
      <c r="C268" s="8"/>
      <c r="D268" s="8"/>
      <c r="E268" s="8"/>
      <c r="F268" s="8"/>
    </row>
    <row r="269" spans="1:6" ht="15">
      <c r="A269" s="8"/>
      <c r="B269" s="8"/>
      <c r="C269" s="8"/>
      <c r="D269" s="8"/>
      <c r="E269" s="8"/>
      <c r="F269" s="8"/>
    </row>
    <row r="270" spans="1:6" ht="15">
      <c r="A270" s="8"/>
      <c r="B270" s="8"/>
      <c r="C270" s="8"/>
      <c r="D270" s="8"/>
      <c r="E270" s="8"/>
      <c r="F270" s="8"/>
    </row>
    <row r="271" spans="1:6" ht="15">
      <c r="A271" s="8"/>
      <c r="B271" s="8"/>
      <c r="C271" s="8"/>
      <c r="D271" s="8"/>
      <c r="E271" s="8"/>
      <c r="F271" s="8"/>
    </row>
    <row r="272" spans="1:6" ht="15">
      <c r="A272" s="8"/>
      <c r="B272" s="8"/>
      <c r="C272" s="8"/>
      <c r="D272" s="8"/>
      <c r="E272" s="8"/>
      <c r="F272" s="8"/>
    </row>
    <row r="273" spans="1:6" ht="15">
      <c r="A273" s="8"/>
      <c r="B273" s="8"/>
      <c r="C273" s="8"/>
      <c r="D273" s="8"/>
      <c r="E273" s="8"/>
      <c r="F273" s="8"/>
    </row>
    <row r="274" spans="1:6" ht="15">
      <c r="A274" s="8"/>
      <c r="B274" s="8"/>
      <c r="C274" s="8"/>
      <c r="D274" s="8"/>
      <c r="E274" s="8"/>
      <c r="F274" s="8"/>
    </row>
    <row r="275" spans="1:6" ht="15">
      <c r="A275" s="8"/>
      <c r="B275" s="8"/>
      <c r="C275" s="8"/>
      <c r="D275" s="8"/>
      <c r="E275" s="8"/>
      <c r="F275" s="8"/>
    </row>
    <row r="276" spans="1:6" ht="15">
      <c r="A276" s="8"/>
      <c r="B276" s="8"/>
      <c r="C276" s="8"/>
      <c r="D276" s="8"/>
      <c r="E276" s="8"/>
      <c r="F276" s="8"/>
    </row>
    <row r="277" spans="1:6" ht="15">
      <c r="A277" s="8"/>
      <c r="B277" s="8"/>
      <c r="C277" s="8"/>
      <c r="D277" s="8"/>
      <c r="E277" s="8"/>
      <c r="F277" s="8"/>
    </row>
    <row r="278" spans="2:5" ht="15">
      <c r="B278" s="8"/>
      <c r="C278" s="8"/>
      <c r="D278" s="8"/>
      <c r="E278" s="8"/>
    </row>
    <row r="279" spans="2:5" ht="15">
      <c r="B279" s="8"/>
      <c r="C279" s="8"/>
      <c r="D279" s="8"/>
      <c r="E279" s="8"/>
    </row>
    <row r="280" spans="2:5" ht="15">
      <c r="B280" s="8"/>
      <c r="C280" s="8"/>
      <c r="D280" s="8"/>
      <c r="E280" s="8"/>
    </row>
    <row r="281" spans="2:5" ht="15">
      <c r="B281" s="8"/>
      <c r="C281" s="8"/>
      <c r="D281" s="8"/>
      <c r="E281" s="8"/>
    </row>
    <row r="282" spans="2:5" ht="15">
      <c r="B282" s="8"/>
      <c r="C282" s="8"/>
      <c r="D282" s="8"/>
      <c r="E282" s="8"/>
    </row>
    <row r="283" spans="2:5" ht="15">
      <c r="B283" s="8"/>
      <c r="C283" s="8"/>
      <c r="D283" s="8"/>
      <c r="E283" s="8"/>
    </row>
    <row r="284" spans="2:5" ht="15">
      <c r="B284" s="8"/>
      <c r="C284" s="8"/>
      <c r="D284" s="8"/>
      <c r="E284" s="8"/>
    </row>
    <row r="285" spans="2:5" ht="15">
      <c r="B285" s="8"/>
      <c r="C285" s="8"/>
      <c r="D285" s="8"/>
      <c r="E285" s="8"/>
    </row>
    <row r="286" spans="2:5" ht="15">
      <c r="B286" s="8"/>
      <c r="C286" s="8"/>
      <c r="D286" s="8"/>
      <c r="E286" s="8"/>
    </row>
  </sheetData>
  <sheetProtection/>
  <mergeCells count="11">
    <mergeCell ref="B13:E13"/>
    <mergeCell ref="B16:D16"/>
    <mergeCell ref="B131:E131"/>
    <mergeCell ref="B164:E164"/>
    <mergeCell ref="B116:E116"/>
    <mergeCell ref="B85:E85"/>
    <mergeCell ref="B6:E6"/>
    <mergeCell ref="B7:E7"/>
    <mergeCell ref="B9:E9"/>
    <mergeCell ref="B10:E10"/>
    <mergeCell ref="B11:E11"/>
  </mergeCells>
  <printOptions/>
  <pageMargins left="1.11" right="0.5" top="0.37" bottom="0.18" header="0.15748031496062992" footer="0.22"/>
  <pageSetup fitToHeight="2"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JOCELYN.SANTOS</dc:creator>
  <cp:keywords/>
  <dc:description/>
  <cp:lastModifiedBy>juan.melo</cp:lastModifiedBy>
  <cp:lastPrinted>2022-10-06T20:26:42Z</cp:lastPrinted>
  <dcterms:created xsi:type="dcterms:W3CDTF">2011-07-20T16:04:25Z</dcterms:created>
  <dcterms:modified xsi:type="dcterms:W3CDTF">2022-10-06T21:01:25Z</dcterms:modified>
  <cp:category/>
  <cp:version/>
  <cp:contentType/>
  <cp:contentStatus/>
</cp:coreProperties>
</file>