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Notas a los Estados" sheetId="1" r:id="rId1"/>
  </sheets>
  <externalReferences>
    <externalReference r:id="rId4"/>
  </externalReferences>
  <definedNames>
    <definedName name="_Toc260211680" localSheetId="0">'Notas a los Estados'!#REF!</definedName>
    <definedName name="OLE_LINK2" localSheetId="0">'Notas a los Estados'!$B$20</definedName>
    <definedName name="OLE_LINK25" localSheetId="0">'Notas a los Estados'!$B$195</definedName>
    <definedName name="OLE_LINK31" localSheetId="0">'Notas a los Estados'!$B$218</definedName>
    <definedName name="OLE_LINK37" localSheetId="0">'Notas a los Estados'!$B$219</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Estados'!$B$43</definedName>
    <definedName name="OLE_LINK97" localSheetId="0">'Notas a los Estados'!$B$259</definedName>
  </definedNames>
  <calcPr fullCalcOnLoad="1"/>
</workbook>
</file>

<file path=xl/sharedStrings.xml><?xml version="1.0" encoding="utf-8"?>
<sst xmlns="http://schemas.openxmlformats.org/spreadsheetml/2006/main" count="384" uniqueCount="376">
  <si>
    <t>Mayor Contador, FARD. (CPA).</t>
  </si>
  <si>
    <r>
      <t xml:space="preserve">Lic. </t>
    </r>
    <r>
      <rPr>
        <b/>
        <sz val="12"/>
        <rFont val="Arial"/>
        <family val="2"/>
      </rPr>
      <t>JUAN BTA. BRITO MELO</t>
    </r>
  </si>
  <si>
    <t>Total otros gastos</t>
  </si>
  <si>
    <t>Comisiones y Gastos</t>
  </si>
  <si>
    <t>2.2.8.2.01</t>
  </si>
  <si>
    <t>GASTOS FINANCIEROS</t>
  </si>
  <si>
    <t>Nota 22</t>
  </si>
  <si>
    <t>Total subvenciones y Aportes de Capital</t>
  </si>
  <si>
    <t>Aportes de capital al sector público no financiero</t>
  </si>
  <si>
    <t>2.8.5.2.01</t>
  </si>
  <si>
    <t>ADQUISICIÓN DE ACTIVOS FINANCIEROS CON FINES DE POLÍTICA</t>
  </si>
  <si>
    <t>Otras Transferencias Corrientes a Empresas Públicas no Financieras Nacionales</t>
  </si>
  <si>
    <t>2.4.4.1.02</t>
  </si>
  <si>
    <t>Transf. Ctes Ocasionales a Asocs sin Fines de Lucro</t>
  </si>
  <si>
    <t>2.4.1.6.05</t>
  </si>
  <si>
    <t>Transf. Ctes Programadas a Asocs sin Fines de Lucro</t>
  </si>
  <si>
    <t>2.4.1.6.01</t>
  </si>
  <si>
    <t>Becas Nacionales</t>
  </si>
  <si>
    <t>2.4.1.4.01</t>
  </si>
  <si>
    <t>Subsidios Para Viviendas Económicas</t>
  </si>
  <si>
    <t>2.4.1.2.05</t>
  </si>
  <si>
    <t>Ayudas y Donaciones Ocasionales a Hogares y Personas</t>
  </si>
  <si>
    <t>2.4.1.2.02</t>
  </si>
  <si>
    <t>Ayudas y Donaciones Programadas a Hogares y Personas</t>
  </si>
  <si>
    <t>2.4.1.2.01</t>
  </si>
  <si>
    <t>Indemnización Laboral</t>
  </si>
  <si>
    <t>2.4.1.1.03</t>
  </si>
  <si>
    <t>TRANSFERENCIAS CORRIENTES</t>
  </si>
  <si>
    <t>Se registran los gastos en colaboraciones a instituciones y personas, entre otros.</t>
  </si>
  <si>
    <t>SUBVENCIONES Y OTROS PAGOS POR TRANSFERENCIAS</t>
  </si>
  <si>
    <t>Nota 21</t>
  </si>
  <si>
    <t>Total gastos de Depreciación y Amortización</t>
  </si>
  <si>
    <t>Gasto de Depreciación</t>
  </si>
  <si>
    <t>GASTOS DE DEPRECIACION Y AMORTIZACION</t>
  </si>
  <si>
    <t>Nota 20</t>
  </si>
  <si>
    <t>Total Materiales y Suministros</t>
  </si>
  <si>
    <t>Productos y Utiles Diversos</t>
  </si>
  <si>
    <t>2.3.9.9.05</t>
  </si>
  <si>
    <t>Productos y Útiles Varios n.i.p</t>
  </si>
  <si>
    <t>2.3.9.9.01</t>
  </si>
  <si>
    <t>Accesorios</t>
  </si>
  <si>
    <t>2.3.9.8.02</t>
  </si>
  <si>
    <t>Repuestos</t>
  </si>
  <si>
    <t>2.3.9.8.01</t>
  </si>
  <si>
    <t>Productos Eléctricos y Afines</t>
  </si>
  <si>
    <t>2.3.9.6.01</t>
  </si>
  <si>
    <t>Utiles de Cocina y Comedor</t>
  </si>
  <si>
    <t>2.3.9.5.01</t>
  </si>
  <si>
    <t>Útiles Destinados a Actividades Deportivas, Culturales y Recreativas</t>
  </si>
  <si>
    <t>2.3.9.4.01</t>
  </si>
  <si>
    <t>Útiles Menores Médico Quirúrgicos y de Laboratorio</t>
  </si>
  <si>
    <t>2.3.9.3.01</t>
  </si>
  <si>
    <t>Útiles y Materiales Escolares y de Enseñanzas</t>
  </si>
  <si>
    <t>2.3.9.2.02</t>
  </si>
  <si>
    <t>Útiles y Materiales de Escritorio, Oficina e Informática</t>
  </si>
  <si>
    <t>2.3.9.2.01</t>
  </si>
  <si>
    <t>Materiales de Limpieza e Higiene</t>
  </si>
  <si>
    <t>2.3.9.1.01</t>
  </si>
  <si>
    <t>Minerales</t>
  </si>
  <si>
    <t>Otros Productos Químicos y Conexos</t>
  </si>
  <si>
    <t>2.3.7.2.99</t>
  </si>
  <si>
    <t>Pinturas, Lacas, Barnices, Diluyentes y Absorbentes para Pinturas</t>
  </si>
  <si>
    <t>2.3.7.2.06</t>
  </si>
  <si>
    <t>Insecticidas, Fumigantes y Otros</t>
  </si>
  <si>
    <t>2.3.7.2.05</t>
  </si>
  <si>
    <t>Abonos y Fertilizantes</t>
  </si>
  <si>
    <t>2.3.7.2.04</t>
  </si>
  <si>
    <t>Productos Químicos de Uso Personal y de Laboratorios</t>
  </si>
  <si>
    <t>2.3.7.2.03</t>
  </si>
  <si>
    <t>Otros Combustibles</t>
  </si>
  <si>
    <t>2.3.7.1.99</t>
  </si>
  <si>
    <t>Lubricantes</t>
  </si>
  <si>
    <t>2.3.7.1.06</t>
  </si>
  <si>
    <t>Aceites y Grasas</t>
  </si>
  <si>
    <t>2.3.7.1.05</t>
  </si>
  <si>
    <t>Gas GLP</t>
  </si>
  <si>
    <t>2.3.7.1.04</t>
  </si>
  <si>
    <t>Gasoil</t>
  </si>
  <si>
    <t>2.3.7.1.02</t>
  </si>
  <si>
    <t>Gasolina</t>
  </si>
  <si>
    <t>2.3.7.1.01</t>
  </si>
  <si>
    <t>Otros Productos Metálicos</t>
  </si>
  <si>
    <t>2.3.6.3.07</t>
  </si>
  <si>
    <t>Productos Metálicos</t>
  </si>
  <si>
    <t>2.3.6.3.06</t>
  </si>
  <si>
    <t>Estructuras Metálicas Acabadas</t>
  </si>
  <si>
    <t>2.3.6.3.03</t>
  </si>
  <si>
    <t>Productos  Ferrosos</t>
  </si>
  <si>
    <t>2.3.6.3.01</t>
  </si>
  <si>
    <t>Productos de Porcelana</t>
  </si>
  <si>
    <t>2.3.6.2.03</t>
  </si>
  <si>
    <t>Productos de Loza</t>
  </si>
  <si>
    <t>2.3.6.2.02</t>
  </si>
  <si>
    <t>Productos de Vidrio</t>
  </si>
  <si>
    <t>2.3.6.2.01</t>
  </si>
  <si>
    <t>Productos de Arcilla y Derivados</t>
  </si>
  <si>
    <t>2.3.6.1.05</t>
  </si>
  <si>
    <t>Productos de Cemento</t>
  </si>
  <si>
    <t>2.3.6.1.01</t>
  </si>
  <si>
    <t>Plástico</t>
  </si>
  <si>
    <t>2.3.5.5.01</t>
  </si>
  <si>
    <t>Articulos de Caucho</t>
  </si>
  <si>
    <t>2.3.5.4.01</t>
  </si>
  <si>
    <t>Llantas y Neumáticos</t>
  </si>
  <si>
    <t>2.3.5.3.01</t>
  </si>
  <si>
    <t>Cueros y Pieles</t>
  </si>
  <si>
    <t>2.3.5.1.01</t>
  </si>
  <si>
    <t>Productos Medicinales Para uso Veterinario</t>
  </si>
  <si>
    <t>2.3.4.2.01</t>
  </si>
  <si>
    <t>Productos Medicinales Para Uso Humano</t>
  </si>
  <si>
    <t>2.3.4.1.01</t>
  </si>
  <si>
    <t>Libros, Revistas y Periódicos</t>
  </si>
  <si>
    <t>2.3.3.4.01</t>
  </si>
  <si>
    <t>Productos de Artes Gráficas</t>
  </si>
  <si>
    <t>2.3.3.3.01</t>
  </si>
  <si>
    <t>Papel y Cartón</t>
  </si>
  <si>
    <t>2.3.3.2.01</t>
  </si>
  <si>
    <t>Papel de Escritorio</t>
  </si>
  <si>
    <t>2.3.3.1.01</t>
  </si>
  <si>
    <t>Calzados</t>
  </si>
  <si>
    <t>2.3.2.4.01</t>
  </si>
  <si>
    <t>Prendas y Accesorios de Vestir</t>
  </si>
  <si>
    <t>2.3.2.3.01</t>
  </si>
  <si>
    <t>Acabados Textiles</t>
  </si>
  <si>
    <t>2.3.2.2.01</t>
  </si>
  <si>
    <t>Hilados, Fibras, Telas y Útiles de Costura</t>
  </si>
  <si>
    <t>2.3.2.1.01</t>
  </si>
  <si>
    <t>Madera, Corcho y sus Manufacturas</t>
  </si>
  <si>
    <t>2.3.1.4.01</t>
  </si>
  <si>
    <t>Productos Forestales</t>
  </si>
  <si>
    <t>2.3.1.3.03</t>
  </si>
  <si>
    <t>Alimentos Para Animales</t>
  </si>
  <si>
    <t>2.3.1.2.01</t>
  </si>
  <si>
    <t xml:space="preserve">Alimentos y Bebidas Para Personas                     </t>
  </si>
  <si>
    <t>2.3.1.1.01</t>
  </si>
  <si>
    <t>MATERIALES Y SUMINISTROS</t>
  </si>
  <si>
    <t>Registro de los gastos para las labores y mantenimiento.
Estos están Conformado de la manera  siguientes:</t>
  </si>
  <si>
    <t>SUMINISTROS Y MATERIAL PARA CONSUMO</t>
  </si>
  <si>
    <t>Nota 19</t>
  </si>
  <si>
    <t>intangibles, quedando un monto de RD$62,885,421.88 para dicho estado de flujo.</t>
  </si>
  <si>
    <t>fue excluído de la partida Contrataciones de Servicios, por corresponder a amortizaciones de los activos</t>
  </si>
  <si>
    <r>
      <rPr>
        <b/>
        <u val="single"/>
        <sz val="12"/>
        <rFont val="Arial"/>
        <family val="2"/>
      </rPr>
      <t>Nota:</t>
    </r>
    <r>
      <rPr>
        <b/>
        <sz val="12"/>
        <rFont val="Arial"/>
        <family val="2"/>
      </rPr>
      <t xml:space="preserve"> Para el estado de flujo de efectivo el monto de RD$53,933,606.41 de la cuenta Licencias Informáticas</t>
    </r>
  </si>
  <si>
    <t>Total Contratación de Servicios,……………</t>
  </si>
  <si>
    <t>Servicios de Alimentación</t>
  </si>
  <si>
    <t>2.2.9.2.01</t>
  </si>
  <si>
    <t>Impuestos</t>
  </si>
  <si>
    <t>2.2.8.8.01</t>
  </si>
  <si>
    <t>Otros Gastos por Indemnizaciones y Compensaciones</t>
  </si>
  <si>
    <t>2.2.8.9.04</t>
  </si>
  <si>
    <t>Servicios de Informática y Sistemas Computarizados</t>
  </si>
  <si>
    <t>2.2.8.7.05</t>
  </si>
  <si>
    <t>Servicios de Capacitación</t>
  </si>
  <si>
    <t>2.2.8.7.04</t>
  </si>
  <si>
    <t>Eventos Generales</t>
  </si>
  <si>
    <t>2.2.8.6.01</t>
  </si>
  <si>
    <t>Limpieza e Higiene</t>
  </si>
  <si>
    <t>2.2.8.5.03</t>
  </si>
  <si>
    <t>Fumigación</t>
  </si>
  <si>
    <t>2.2.8.5.01</t>
  </si>
  <si>
    <t>Servicios Sanitarios Médicos y Veterinarios</t>
  </si>
  <si>
    <t>2.2.8.3.01</t>
  </si>
  <si>
    <t>Mant. y Reparac. de Equipos de Transp. Tracc. y Elevación</t>
  </si>
  <si>
    <t>2.2.7.2.06</t>
  </si>
  <si>
    <t>Mantenimiento y reparación de equipos educacionales y recreación</t>
  </si>
  <si>
    <t>2.2.7.2.03</t>
  </si>
  <si>
    <t>Servicios Especiales de Mantenimiento y Reparación</t>
  </si>
  <si>
    <t>2.2.7.1.02</t>
  </si>
  <si>
    <t>Mantenimiento y Reparaciones Menores en Edificaciones</t>
  </si>
  <si>
    <t>2.2.7.1.01</t>
  </si>
  <si>
    <t>Seguros de Bienes Muebles</t>
  </si>
  <si>
    <t>2.2.6.2.01</t>
  </si>
  <si>
    <t>Licencias Informáticas</t>
  </si>
  <si>
    <t>2.2.5.9.01</t>
  </si>
  <si>
    <t>Pejaje</t>
  </si>
  <si>
    <t>2.2.4.4.01</t>
  </si>
  <si>
    <t>Pasajes y Gastos de Transporte</t>
  </si>
  <si>
    <t>2.2.4.1.01</t>
  </si>
  <si>
    <t>Viáticos Fuera del País</t>
  </si>
  <si>
    <t>2.2.3.2.01</t>
  </si>
  <si>
    <t>Viáticos Dentro del País</t>
  </si>
  <si>
    <t>2.2.3.1.01</t>
  </si>
  <si>
    <t>Impresión, Encuadernación y Rotulación</t>
  </si>
  <si>
    <t>2.2.2.2.01</t>
  </si>
  <si>
    <t>Publicidad y Propaganda</t>
  </si>
  <si>
    <t>2.2.2.1.01</t>
  </si>
  <si>
    <t>Recolección de Residuos Sólidos</t>
  </si>
  <si>
    <t>2.2.1.8.01</t>
  </si>
  <si>
    <t>Agua</t>
  </si>
  <si>
    <t>2.2.1.7.01</t>
  </si>
  <si>
    <t>Electricidad no Cortable</t>
  </si>
  <si>
    <t>2.2.1.6.02</t>
  </si>
  <si>
    <t>Servicios de Internet y Televisión por Cable</t>
  </si>
  <si>
    <t>2.2.1.5.01</t>
  </si>
  <si>
    <t>Teléfono Local</t>
  </si>
  <si>
    <t>2.2.1.3.01</t>
  </si>
  <si>
    <t>Sub-total</t>
  </si>
  <si>
    <t>Otros Alquileres</t>
  </si>
  <si>
    <t>2.2.5.8.01</t>
  </si>
  <si>
    <t>Alquileres y Rentas de Edificios y Locales</t>
  </si>
  <si>
    <t>2.2.5.1.01</t>
  </si>
  <si>
    <t>CONTRATACIÓN DE SERVICIOS</t>
  </si>
  <si>
    <t>Se registran los gastos en Servicios Básicos y Comunicaciones de esta DNCD.
Estos están conformados de la manera siguiente:</t>
  </si>
  <si>
    <t>OTROS GASTOS</t>
  </si>
  <si>
    <t>Nota 18</t>
  </si>
  <si>
    <t>Total Sueldos, Salarios y Beneficios a Empleados</t>
  </si>
  <si>
    <t>Contribución al Seguro de Riesgo Laboral</t>
  </si>
  <si>
    <t>2.1.5.3.01</t>
  </si>
  <si>
    <t>Contribución al Seguro de Salud</t>
  </si>
  <si>
    <t>2.1.5.1.01</t>
  </si>
  <si>
    <t>Gastos de Representación en el Exterior</t>
  </si>
  <si>
    <t>2.1.3.2.02</t>
  </si>
  <si>
    <t>Gastos de Representación en el País</t>
  </si>
  <si>
    <t>2.1.3.2.01</t>
  </si>
  <si>
    <t>Incentivo por Riesgo Laboral al Personal Militar y Policial</t>
  </si>
  <si>
    <t>2.1.2.2.13</t>
  </si>
  <si>
    <t>Incentivo por Rendimiento Individual</t>
  </si>
  <si>
    <t>2.1.2.2.06</t>
  </si>
  <si>
    <t>Compensación Servicios de Seguridad</t>
  </si>
  <si>
    <t>2.1.2.2.05</t>
  </si>
  <si>
    <t>Compensación por Gastos de Alimentación</t>
  </si>
  <si>
    <t>2.1.2.2.01</t>
  </si>
  <si>
    <t>Sueldo Anual No. 13</t>
  </si>
  <si>
    <t>2.1.1.4.01</t>
  </si>
  <si>
    <t>Personal de Servicios Especiales</t>
  </si>
  <si>
    <t>2.1.1.2.04</t>
  </si>
  <si>
    <t>Personal Igualado</t>
  </si>
  <si>
    <t>2.1.1.2.01</t>
  </si>
  <si>
    <t>Sueldos a Empleados Fijos</t>
  </si>
  <si>
    <t>2.1.1.1.01</t>
  </si>
  <si>
    <t>REMUNERACIONES Y CONTRIBUCIONES</t>
  </si>
  <si>
    <t>Registro de los gastos en que incurre la institución por concepto de remuneraciones y/o compensaciones a su personal.</t>
  </si>
  <si>
    <t>SUELDOS, SALARIOS Y BENEFICIOS A EMPLEADOS</t>
  </si>
  <si>
    <t>Nota 17</t>
  </si>
  <si>
    <t>GASTOS</t>
  </si>
  <si>
    <t>RD$12,989,285.50 por la donación en activos de las Embajadas Americana; así como la suma de RD$1,963,577.36 de otros ingresos, para una diferencia de RD$5,195,994.78 considerado como ingreso en el estado de flujo de efectivo.</t>
  </si>
  <si>
    <t>(*) La suma de todas las partidas ascienden a RD$20,148,857.64, menos el monto de</t>
  </si>
  <si>
    <t xml:space="preserve"> Total Recargos, Multas y Otros ingresos</t>
  </si>
  <si>
    <t>Reintegros de Cheques</t>
  </si>
  <si>
    <t>Donaciones Recibidas (Embajadas Americana, Británica, Fondos Europeos y Otros) *</t>
  </si>
  <si>
    <t>Otros Ingresos</t>
  </si>
  <si>
    <t xml:space="preserve">Ingresos por Pérdida de Propiedad                                         </t>
  </si>
  <si>
    <t xml:space="preserve">Ingresos por Contribuciones ( Otros Ingresos)                                                    </t>
  </si>
  <si>
    <t>Ingresos por Multas</t>
  </si>
  <si>
    <t xml:space="preserve">Ingresos por Subsidios SISALRIL                                                  </t>
  </si>
  <si>
    <t>Otros Ingresos :</t>
  </si>
  <si>
    <t>RECARGOS, MULTAS Y OTROS INGRESOS</t>
  </si>
  <si>
    <t>Nota 16</t>
  </si>
  <si>
    <t>NOTA: Hacemos constar que los libramientos Nos.10164 y 10165 por montos de RD$9,175,264.52 y por 925,557.96; así como el ck.No.066901 por un monto de RD$10,100,822.48, que suman un total de RD$15,432,044.15, ingresaron a nuestra cuenta en los meses de enero y mayo de 2022 respectivamente.</t>
  </si>
  <si>
    <t>Total Transferencias y Donaciones</t>
  </si>
  <si>
    <t>Otras Instituciones Públicas *</t>
  </si>
  <si>
    <t>Sub-total Transferencias y Donaciones</t>
  </si>
  <si>
    <t>Asignación para Sueldo No.13</t>
  </si>
  <si>
    <t xml:space="preserve">Asignación por Transf.Corrientes para Gastos en Bienes y Servicios </t>
  </si>
  <si>
    <t>Asingación para Gastos de Electricidad no Cortable</t>
  </si>
  <si>
    <t>Asignación por Transf. para Gastos de Sueldos</t>
  </si>
  <si>
    <t>Corresponden a las transfencias de Capital recibidas del Gobierno Central (Ministerio Administrativo de la Presidencia), para cubrir gastos de sueldos y gastos corrientes de la institución; así como para el pago de energía no cortable.</t>
  </si>
  <si>
    <t>TRANSFERENCIAS DEL GOBIERNO CENTRAL</t>
  </si>
  <si>
    <t>Nota 15</t>
  </si>
  <si>
    <t>Ingresos Propios (venta de formularios) *</t>
  </si>
  <si>
    <t>Ingresos por contraprestaciones</t>
  </si>
  <si>
    <t>OTROS INGRESOS</t>
  </si>
  <si>
    <t>Nota 14</t>
  </si>
  <si>
    <t>Total Patrimonio</t>
  </si>
  <si>
    <t>Resultado del Período</t>
  </si>
  <si>
    <t>Resultado Períodos Anteriores</t>
  </si>
  <si>
    <t>Ajuste al Patrimonio por Incorporación de Activos Fijos</t>
  </si>
  <si>
    <t xml:space="preserve">Patrimonio Intitucional </t>
  </si>
  <si>
    <t>ACTIVOS  NETOS / PATRIMONIO</t>
  </si>
  <si>
    <t>Nota 13</t>
  </si>
  <si>
    <t>CAPITAL</t>
  </si>
  <si>
    <t>Total Cuenta por Pagar Largo  Plazo</t>
  </si>
  <si>
    <t xml:space="preserve">Deuda Pública </t>
  </si>
  <si>
    <t>Las conforman los compromisos adquiridos por bienes y servicios con los proveedores de la DNCD, y otros compromisos enviados a Deuda Pública los cuales a la fecha aun no han sido descargados y retornados a la Institución.</t>
  </si>
  <si>
    <t>CUENTAS POR PAGAR LARGO PLAZO</t>
  </si>
  <si>
    <t>Nota 12</t>
  </si>
  <si>
    <t>de RD$7,793,124.73 todas contraídas durante el año en curso.</t>
  </si>
  <si>
    <t>Al 30 de Junio de 2022 existen cuentas por pagar a proveedores por un monto</t>
  </si>
  <si>
    <t>Total Retenciones por Pagar</t>
  </si>
  <si>
    <t>Deducciones  y Retenciones por Pagar (ARS)</t>
  </si>
  <si>
    <t>Retenciones por pagar Plan de Pensiones Policía Nacional</t>
  </si>
  <si>
    <t>Sueldos Retenidos por pagar</t>
  </si>
  <si>
    <t>Están conformadas por las  retenciones del Impuesto a las Transferencias de Bienes Industrializados y servicios realizadas a terceros.</t>
  </si>
  <si>
    <t xml:space="preserve">Deducciones y Retenciones por Pagar         </t>
  </si>
  <si>
    <t>Total Cuenta por Pagar Corto  Plazo</t>
  </si>
  <si>
    <t>Cuentas por Pagar Suplidores</t>
  </si>
  <si>
    <t>CUENTAS POR PAGAR CORTO PLAZO; ASI COMO LAS DEDUCCIONES Y RETENCIONES POR PAGAR</t>
  </si>
  <si>
    <t>Nota 11</t>
  </si>
  <si>
    <t>PASIVOS</t>
  </si>
  <si>
    <t>Propiedad, planta y equipos Netos 2022</t>
  </si>
  <si>
    <t>Saldo al Final del Período</t>
  </si>
  <si>
    <t>Retiros</t>
  </si>
  <si>
    <t>Cargo del período</t>
  </si>
  <si>
    <t>al inicio del período</t>
  </si>
  <si>
    <t>Depreciación acumulada</t>
  </si>
  <si>
    <t>Transferencias</t>
  </si>
  <si>
    <t>Otros</t>
  </si>
  <si>
    <t>Superávit revaluación</t>
  </si>
  <si>
    <t>Adiciones</t>
  </si>
  <si>
    <t>Costos de adquisición 2021</t>
  </si>
  <si>
    <t>en Proceso</t>
  </si>
  <si>
    <t>y Otros</t>
  </si>
  <si>
    <t>Eq. Oficinas</t>
  </si>
  <si>
    <t>Intangibles</t>
  </si>
  <si>
    <t>y Componentes</t>
  </si>
  <si>
    <t>Terrenos</t>
  </si>
  <si>
    <t>Total</t>
  </si>
  <si>
    <t>Construcciones</t>
  </si>
  <si>
    <t>Equipo Transporte</t>
  </si>
  <si>
    <t>Mobiliario y</t>
  </si>
  <si>
    <t xml:space="preserve">Activos </t>
  </si>
  <si>
    <t>Edificaciones</t>
  </si>
  <si>
    <t>DETALLE DE LOS ACTIVOS CORRIENTES AL 30 DE JUNIO DE 2022</t>
  </si>
  <si>
    <t>no se le hace depreciación hasta que dichos inmuebles estén en uso.</t>
  </si>
  <si>
    <t>corresponde a períodos de años anteriores, ya que a partir del año 2022</t>
  </si>
  <si>
    <t>NOTA: La depreciación figurada en las mejoras o construcciones en proceso</t>
  </si>
  <si>
    <t>TOTAL PROPIEDAD, PLANTA Y EQUIPO</t>
  </si>
  <si>
    <t>Sub-Total</t>
  </si>
  <si>
    <r>
      <t xml:space="preserve">Menos: </t>
    </r>
    <r>
      <rPr>
        <sz val="12"/>
        <rFont val="Arial"/>
        <family val="2"/>
      </rPr>
      <t>Depreciación Acumulada Mejoras</t>
    </r>
  </si>
  <si>
    <t>Mejoras *</t>
  </si>
  <si>
    <t>Más :</t>
  </si>
  <si>
    <t xml:space="preserve">Solar  </t>
  </si>
  <si>
    <t>valor de RD$56,568,699.00,  queda un monto de RD$43,579,413.50.</t>
  </si>
  <si>
    <t xml:space="preserve">por lo que al restar este monto de las Propiedades Planta y Equipo adquiridas en el período por </t>
  </si>
  <si>
    <t xml:space="preserve">Al corte semestral del año 2022 hubo donaciones de equipos por un monto de RD$12,989,285.50; </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</si>
  <si>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Pabellón de Oficiales y Alistados.</t>
  </si>
  <si>
    <r>
      <t xml:space="preserve">Menos: </t>
    </r>
    <r>
      <rPr>
        <sz val="12"/>
        <rFont val="Arial"/>
        <family val="2"/>
      </rPr>
      <t>Depreciación Acumulada</t>
    </r>
  </si>
  <si>
    <t>Activos Intangibles (Licencias Informáticas)*</t>
  </si>
  <si>
    <t>Activos Fijos por Reclasificar</t>
  </si>
  <si>
    <t>Activos Fijos *</t>
  </si>
  <si>
    <t>Se registran las propiedades y bienes tangibles (Activos fijos) de esta DNCD, destinados a servir a las operaciones, menos su Depreciación Acumulada.</t>
  </si>
  <si>
    <t>PROPIEDAD, PLANTA Y EQUIPO</t>
  </si>
  <si>
    <t>Nota 10</t>
  </si>
  <si>
    <t>bienes o servicios para ventas.</t>
  </si>
  <si>
    <t>La institución no presenta cuentas por cobrar en razón a que la misma no genera</t>
  </si>
  <si>
    <t>Total Otros Activos Corrientes</t>
  </si>
  <si>
    <t>Seguros Generales</t>
  </si>
  <si>
    <t>Cuentas por Cobrar Empleados</t>
  </si>
  <si>
    <t>Depósitos en Garantía</t>
  </si>
  <si>
    <t>Gatos Pagados por Adelantado</t>
  </si>
  <si>
    <t xml:space="preserve">Se registran los depósitos dados en garantía por concepto de alquiler de las dependencias que alojan los miembros de esta DNCD, en todo el teritorio nacional, así como 
</t>
  </si>
  <si>
    <t>OTROS ACTIVOS CORRIENTES</t>
  </si>
  <si>
    <t>Nota 9</t>
  </si>
  <si>
    <t>Total Inventario Bienes de Cambio y Consumo</t>
  </si>
  <si>
    <t>Inventario de Mercancias (Formulario Medicamentos Controlados)</t>
  </si>
  <si>
    <t>Inventario de Bienes de Cambio y Consumo</t>
  </si>
  <si>
    <t>Se registran las mercancias o artículos gastables utilizados para las operaciones de la institución, asi como, los formularios para la venta de Medicamentos Controlados.</t>
  </si>
  <si>
    <t>INVENTARIOS</t>
  </si>
  <si>
    <t>Nota 8</t>
  </si>
  <si>
    <t>Total Cajas  Chicas</t>
  </si>
  <si>
    <t>Departamento de Polígono de Tiro</t>
  </si>
  <si>
    <t xml:space="preserve">Dirección CICC                                                                                  </t>
  </si>
  <si>
    <t xml:space="preserve">Dirección de Seguridad Interna (Dirección Ejecutiva) </t>
  </si>
  <si>
    <t>Dirección de Asuntos Internos</t>
  </si>
  <si>
    <t xml:space="preserve">Dirección de Equipos yTransporte                           </t>
  </si>
  <si>
    <t xml:space="preserve">Servicios Especiales              </t>
  </si>
  <si>
    <t>Relación de Cajas Chicas</t>
  </si>
  <si>
    <t>Total Disponibilidad</t>
  </si>
  <si>
    <t>Caja Chica</t>
  </si>
  <si>
    <t>Cuentas de Ahorro Dolares 010-001668-6</t>
  </si>
  <si>
    <t>Total Cuentas Corrientes</t>
  </si>
  <si>
    <t>Cuenta No.010-251871-8 (FONDO DE SEGURIDAD SOCIAL)</t>
  </si>
  <si>
    <t>Cuenta No.314-000126-8 (DNCD-CASA CLUB PLAYA)</t>
  </si>
  <si>
    <t>Cuenta No.030-007770-0 (FONDOS SEGURIDAD NACIONAL)</t>
  </si>
  <si>
    <t>Cuenta No.010-251878-5 (FONDOS DIST. DECOMISOS)</t>
  </si>
  <si>
    <t>Cuenta No.240-012653-9 (FONDOS EXTERNOS)</t>
  </si>
  <si>
    <t>Cuenta No.010-391857-4 (OPERATIVA)</t>
  </si>
  <si>
    <t>Cuentas Corrientes Bco de Reservas:</t>
  </si>
  <si>
    <t>El Efectivo en Caja y Banco lo conforman los balances conciliados en las cuentas bancarias de la DNCD en el Banco de Reservas de la República Dominicana, más los balances en Caja Chica, al 30 de Junio  2022 y 2021. 
Corresponde al siguiente detalle:</t>
  </si>
  <si>
    <t>EFECTIVO Y EQUIVALENTES DE EFECTIVO</t>
  </si>
  <si>
    <t>Nota 7</t>
  </si>
  <si>
    <t>ACTIVOS</t>
  </si>
  <si>
    <t>(Valores en RD$)</t>
  </si>
  <si>
    <t xml:space="preserve">  AL 30 DE JUNIO DEL 2022 y 2021</t>
  </si>
  <si>
    <t>NOTAS</t>
  </si>
  <si>
    <t>DIRECCIÓN NACIONAL DE CONTROL DE DROGAS</t>
  </si>
  <si>
    <t>REPÚBLICA DOMINICANA</t>
  </si>
</sst>
</file>

<file path=xl/styles.xml><?xml version="1.0" encoding="utf-8"?>
<styleSheet xmlns="http://schemas.openxmlformats.org/spreadsheetml/2006/main">
  <numFmts count="9">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P_t_s_-;\-* #,##0.00\ _P_t_s_-;_-* &quot;-&quot;??\ _P_t_s_-;_-@_-"/>
  </numFmts>
  <fonts count="56">
    <font>
      <sz val="11"/>
      <color theme="1"/>
      <name val="Calibri"/>
      <family val="2"/>
    </font>
    <font>
      <sz val="11"/>
      <color indexed="8"/>
      <name val="Calibri"/>
      <family val="2"/>
    </font>
    <font>
      <sz val="10"/>
      <name val="Arial"/>
      <family val="2"/>
    </font>
    <font>
      <sz val="12"/>
      <name val="Arial"/>
      <family val="2"/>
    </font>
    <font>
      <b/>
      <sz val="12"/>
      <name val="Arial"/>
      <family val="2"/>
    </font>
    <font>
      <b/>
      <sz val="14"/>
      <color indexed="8"/>
      <name val="Arial"/>
      <family val="2"/>
    </font>
    <font>
      <b/>
      <sz val="16"/>
      <name val="Arial"/>
      <family val="2"/>
    </font>
    <font>
      <b/>
      <u val="single"/>
      <sz val="12"/>
      <name val="Arial"/>
      <family val="2"/>
    </font>
    <font>
      <b/>
      <sz val="14"/>
      <name val="Arial"/>
      <family val="2"/>
    </font>
    <font>
      <b/>
      <sz val="13"/>
      <name val="Arial"/>
      <family val="2"/>
    </font>
    <font>
      <b/>
      <sz val="11"/>
      <name val="Arial"/>
      <family val="2"/>
    </font>
    <font>
      <sz val="11"/>
      <name val="Arial"/>
      <family val="2"/>
    </font>
    <font>
      <b/>
      <sz val="12"/>
      <color indexed="8"/>
      <name val="Arial"/>
      <family val="2"/>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family val="2"/>
    </font>
    <font>
      <b/>
      <sz val="14"/>
      <color indexed="8"/>
      <name val="Calibri"/>
      <family val="2"/>
    </font>
    <font>
      <sz val="12"/>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000000"/>
      <name val="Arial"/>
      <family val="2"/>
    </font>
    <font>
      <sz val="12"/>
      <color theme="1"/>
      <name val="Arial"/>
      <family val="2"/>
    </font>
    <font>
      <sz val="10"/>
      <color rgb="FF000000"/>
      <name val="Arial"/>
      <family val="2"/>
    </font>
    <font>
      <b/>
      <sz val="12"/>
      <color theme="1"/>
      <name val="Arial"/>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style="double"/>
    </border>
    <border>
      <left/>
      <right/>
      <top/>
      <bottom style="double"/>
    </border>
    <border>
      <left style="medium"/>
      <right/>
      <top/>
      <bottom/>
    </border>
    <border>
      <left/>
      <right style="medium"/>
      <top/>
      <bottom style="thin"/>
    </border>
    <border>
      <left/>
      <right/>
      <top/>
      <bottom style="thin"/>
    </border>
    <border>
      <left/>
      <right style="medium"/>
      <top/>
      <bottom/>
    </border>
    <border>
      <left/>
      <right style="medium"/>
      <top style="medium"/>
      <bottom style="medium"/>
    </border>
    <border>
      <left/>
      <right/>
      <top style="medium"/>
      <bottom/>
    </border>
    <border>
      <left/>
      <right/>
      <top style="medium"/>
      <bottom style="medium"/>
    </border>
    <border>
      <left style="medium"/>
      <right/>
      <top style="medium"/>
      <bottom/>
    </border>
    <border>
      <left/>
      <right style="medium"/>
      <top style="medium"/>
      <bottom style="thin"/>
    </border>
    <border>
      <left/>
      <right/>
      <top style="medium"/>
      <bottom style="thin"/>
    </border>
    <border>
      <left/>
      <right style="medium"/>
      <top style="medium"/>
      <bottom style="double"/>
    </border>
    <border>
      <left/>
      <right/>
      <top style="medium"/>
      <bottom style="double"/>
    </border>
    <border>
      <left/>
      <right style="medium"/>
      <top style="medium"/>
      <bottom/>
    </border>
    <border>
      <left/>
      <right style="medium"/>
      <top style="thin"/>
      <bottom/>
    </border>
    <border>
      <left/>
      <right style="medium"/>
      <top style="thin"/>
      <bottom style="double"/>
    </border>
    <border>
      <left/>
      <right/>
      <top style="thin"/>
      <bottom style="double"/>
    </border>
    <border>
      <left/>
      <right style="medium"/>
      <top style="thin"/>
      <bottom style="thin"/>
    </border>
    <border>
      <left/>
      <right/>
      <top style="thin"/>
      <bottom style="thin"/>
    </border>
    <border>
      <left/>
      <right style="medium"/>
      <top style="thin"/>
      <bottom style="medium"/>
    </border>
    <border>
      <left/>
      <right/>
      <top style="thin"/>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43" fontId="2" fillId="0" borderId="0" applyFont="0" applyFill="0" applyBorder="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2" fillId="31" borderId="0" applyNumberFormat="0" applyBorder="0" applyAlignment="0" applyProtection="0"/>
    <xf numFmtId="0" fontId="43"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206">
    <xf numFmtId="0" fontId="0" fillId="0" borderId="0" xfId="0" applyFont="1" applyAlignment="1">
      <alignment/>
    </xf>
    <xf numFmtId="0" fontId="3" fillId="0" borderId="0" xfId="63" applyFont="1">
      <alignment/>
      <protection/>
    </xf>
    <xf numFmtId="43" fontId="3" fillId="0" borderId="0" xfId="47" applyFont="1" applyAlignment="1">
      <alignment/>
    </xf>
    <xf numFmtId="43" fontId="3" fillId="33" borderId="0" xfId="47" applyFont="1" applyFill="1" applyAlignment="1">
      <alignment/>
    </xf>
    <xf numFmtId="0" fontId="3" fillId="33" borderId="0" xfId="63" applyFont="1" applyFill="1">
      <alignment/>
      <protection/>
    </xf>
    <xf numFmtId="0" fontId="3" fillId="33" borderId="10" xfId="63" applyFont="1" applyFill="1" applyBorder="1">
      <alignment/>
      <protection/>
    </xf>
    <xf numFmtId="0" fontId="3" fillId="33" borderId="11" xfId="63" applyFont="1" applyFill="1" applyBorder="1">
      <alignment/>
      <protection/>
    </xf>
    <xf numFmtId="0" fontId="3" fillId="33" borderId="12" xfId="63" applyFont="1" applyFill="1" applyBorder="1">
      <alignment/>
      <protection/>
    </xf>
    <xf numFmtId="43" fontId="4" fillId="33" borderId="13" xfId="47" applyFont="1" applyFill="1" applyBorder="1" applyAlignment="1">
      <alignment/>
    </xf>
    <xf numFmtId="43" fontId="4" fillId="33" borderId="0" xfId="47" applyFont="1" applyFill="1" applyBorder="1" applyAlignment="1">
      <alignment/>
    </xf>
    <xf numFmtId="43" fontId="4" fillId="33" borderId="14" xfId="47" applyFont="1" applyFill="1" applyBorder="1" applyAlignment="1">
      <alignment/>
    </xf>
    <xf numFmtId="0" fontId="4" fillId="33" borderId="15" xfId="63" applyFont="1" applyFill="1" applyBorder="1" applyAlignment="1">
      <alignment horizontal="left"/>
      <protection/>
    </xf>
    <xf numFmtId="43" fontId="3" fillId="33" borderId="16" xfId="51" applyFont="1" applyFill="1" applyBorder="1" applyAlignment="1">
      <alignment horizontal="right"/>
    </xf>
    <xf numFmtId="43" fontId="3" fillId="33" borderId="0" xfId="51" applyFont="1" applyFill="1" applyBorder="1" applyAlignment="1">
      <alignment horizontal="right"/>
    </xf>
    <xf numFmtId="43" fontId="3" fillId="33" borderId="17" xfId="51" applyFont="1" applyFill="1" applyBorder="1" applyAlignment="1">
      <alignment horizontal="right"/>
    </xf>
    <xf numFmtId="0" fontId="3" fillId="33" borderId="15" xfId="63" applyFont="1" applyFill="1" applyBorder="1">
      <alignment/>
      <protection/>
    </xf>
    <xf numFmtId="43" fontId="3" fillId="0" borderId="0" xfId="63" applyNumberFormat="1" applyFont="1">
      <alignment/>
      <protection/>
    </xf>
    <xf numFmtId="43" fontId="3" fillId="33" borderId="18" xfId="51" applyFont="1" applyFill="1" applyBorder="1" applyAlignment="1">
      <alignment horizontal="right"/>
    </xf>
    <xf numFmtId="0" fontId="3" fillId="33" borderId="18" xfId="63" applyFont="1" applyFill="1" applyBorder="1">
      <alignment/>
      <protection/>
    </xf>
    <xf numFmtId="0" fontId="3" fillId="33" borderId="0" xfId="63" applyFont="1" applyFill="1" applyBorder="1">
      <alignment/>
      <protection/>
    </xf>
    <xf numFmtId="0" fontId="4" fillId="33" borderId="19" xfId="63" applyFont="1" applyFill="1" applyBorder="1" applyAlignment="1">
      <alignment horizontal="center"/>
      <protection/>
    </xf>
    <xf numFmtId="0" fontId="4" fillId="33" borderId="20" xfId="63" applyFont="1" applyFill="1" applyBorder="1" applyAlignment="1">
      <alignment horizontal="center"/>
      <protection/>
    </xf>
    <xf numFmtId="0" fontId="4" fillId="33" borderId="21" xfId="63" applyFont="1" applyFill="1" applyBorder="1" applyAlignment="1">
      <alignment horizontal="center"/>
      <protection/>
    </xf>
    <xf numFmtId="0" fontId="5" fillId="33" borderId="22" xfId="63" applyFont="1" applyFill="1" applyBorder="1" applyAlignment="1">
      <alignment horizontal="justify"/>
      <protection/>
    </xf>
    <xf numFmtId="0" fontId="6" fillId="33" borderId="0" xfId="63" applyFont="1" applyFill="1">
      <alignment/>
      <protection/>
    </xf>
    <xf numFmtId="43" fontId="4" fillId="33" borderId="18" xfId="51" applyFont="1" applyFill="1" applyBorder="1" applyAlignment="1">
      <alignment horizontal="right"/>
    </xf>
    <xf numFmtId="43" fontId="4" fillId="33" borderId="17" xfId="51" applyFont="1" applyFill="1" applyBorder="1" applyAlignment="1">
      <alignment horizontal="right"/>
    </xf>
    <xf numFmtId="0" fontId="4" fillId="33" borderId="15" xfId="63" applyFont="1" applyFill="1" applyBorder="1" applyAlignment="1">
      <alignment wrapText="1"/>
      <protection/>
    </xf>
    <xf numFmtId="0" fontId="4" fillId="33" borderId="0" xfId="63" applyFont="1" applyFill="1">
      <alignment/>
      <protection/>
    </xf>
    <xf numFmtId="43" fontId="4" fillId="33" borderId="16" xfId="63" applyNumberFormat="1" applyFont="1" applyFill="1" applyBorder="1">
      <alignment/>
      <protection/>
    </xf>
    <xf numFmtId="43" fontId="4" fillId="33" borderId="17" xfId="63" applyNumberFormat="1" applyFont="1" applyFill="1" applyBorder="1">
      <alignment/>
      <protection/>
    </xf>
    <xf numFmtId="0" fontId="4" fillId="33" borderId="15" xfId="63" applyFont="1" applyFill="1" applyBorder="1" applyAlignment="1">
      <alignment horizontal="left" vertical="top" wrapText="1"/>
      <protection/>
    </xf>
    <xf numFmtId="0" fontId="3" fillId="33" borderId="15" xfId="63" applyFont="1" applyFill="1" applyBorder="1" applyAlignment="1">
      <alignment horizontal="left" vertical="top" wrapText="1"/>
      <protection/>
    </xf>
    <xf numFmtId="43" fontId="3" fillId="33" borderId="0" xfId="47" applyFont="1" applyFill="1" applyAlignment="1">
      <alignment/>
    </xf>
    <xf numFmtId="43" fontId="3" fillId="33" borderId="16" xfId="47" applyFont="1" applyFill="1" applyBorder="1" applyAlignment="1">
      <alignment horizontal="right"/>
    </xf>
    <xf numFmtId="43" fontId="3" fillId="33" borderId="0" xfId="47" applyFont="1" applyFill="1" applyBorder="1" applyAlignment="1">
      <alignment horizontal="right"/>
    </xf>
    <xf numFmtId="43" fontId="3" fillId="33" borderId="17" xfId="47" applyFont="1" applyFill="1" applyBorder="1" applyAlignment="1">
      <alignment horizontal="right"/>
    </xf>
    <xf numFmtId="43" fontId="3" fillId="33" borderId="18" xfId="47" applyFont="1" applyFill="1" applyBorder="1" applyAlignment="1">
      <alignment horizontal="right"/>
    </xf>
    <xf numFmtId="0" fontId="5" fillId="33" borderId="22" xfId="63" applyFont="1" applyFill="1" applyBorder="1" applyAlignment="1">
      <alignment horizontal="justify" vertical="center"/>
      <protection/>
    </xf>
    <xf numFmtId="0" fontId="4" fillId="33" borderId="0" xfId="63" applyFont="1" applyFill="1" applyBorder="1" applyAlignment="1">
      <alignment horizontal="justify"/>
      <protection/>
    </xf>
    <xf numFmtId="4" fontId="3" fillId="33" borderId="11" xfId="63" applyNumberFormat="1" applyFont="1" applyFill="1" applyBorder="1">
      <alignment/>
      <protection/>
    </xf>
    <xf numFmtId="43" fontId="3" fillId="33" borderId="18" xfId="54" applyFont="1" applyFill="1" applyBorder="1" applyAlignment="1">
      <alignment horizontal="right"/>
    </xf>
    <xf numFmtId="43" fontId="3" fillId="33" borderId="0" xfId="54" applyFont="1" applyFill="1" applyBorder="1" applyAlignment="1">
      <alignment horizontal="right"/>
    </xf>
    <xf numFmtId="43" fontId="4" fillId="33" borderId="23" xfId="47" applyFont="1" applyFill="1" applyBorder="1" applyAlignment="1">
      <alignment/>
    </xf>
    <xf numFmtId="43" fontId="3" fillId="33" borderId="0" xfId="47" applyFont="1" applyFill="1" applyBorder="1" applyAlignment="1">
      <alignment/>
    </xf>
    <xf numFmtId="43" fontId="4" fillId="33" borderId="24" xfId="47" applyFont="1" applyFill="1" applyBorder="1" applyAlignment="1">
      <alignment/>
    </xf>
    <xf numFmtId="0" fontId="4" fillId="33" borderId="15" xfId="63" applyFont="1" applyFill="1" applyBorder="1">
      <alignment/>
      <protection/>
    </xf>
    <xf numFmtId="0" fontId="3" fillId="33" borderId="15" xfId="63" applyFont="1" applyFill="1" applyBorder="1" applyAlignment="1">
      <alignment wrapText="1"/>
      <protection/>
    </xf>
    <xf numFmtId="43" fontId="3" fillId="0" borderId="0" xfId="47" applyFont="1" applyBorder="1" applyAlignment="1">
      <alignment/>
    </xf>
    <xf numFmtId="0" fontId="4" fillId="33" borderId="22" xfId="63" applyFont="1" applyFill="1" applyBorder="1" applyAlignment="1">
      <alignment horizontal="left"/>
      <protection/>
    </xf>
    <xf numFmtId="43" fontId="3" fillId="0" borderId="0" xfId="47" applyFont="1" applyAlignment="1">
      <alignment horizontal="center"/>
    </xf>
    <xf numFmtId="4" fontId="3" fillId="33" borderId="0" xfId="63" applyNumberFormat="1" applyFont="1" applyFill="1" applyBorder="1">
      <alignment/>
      <protection/>
    </xf>
    <xf numFmtId="0" fontId="4" fillId="33" borderId="0" xfId="63" applyFont="1" applyFill="1" applyBorder="1">
      <alignment/>
      <protection/>
    </xf>
    <xf numFmtId="4" fontId="4" fillId="33" borderId="10" xfId="63" applyNumberFormat="1" applyFont="1" applyFill="1" applyBorder="1">
      <alignment/>
      <protection/>
    </xf>
    <xf numFmtId="4" fontId="4" fillId="33" borderId="11" xfId="63" applyNumberFormat="1" applyFont="1" applyFill="1" applyBorder="1">
      <alignment/>
      <protection/>
    </xf>
    <xf numFmtId="0" fontId="4" fillId="33" borderId="12" xfId="63" applyFont="1" applyFill="1" applyBorder="1">
      <alignment/>
      <protection/>
    </xf>
    <xf numFmtId="43" fontId="4" fillId="33" borderId="18" xfId="47" applyFont="1" applyFill="1" applyBorder="1" applyAlignment="1">
      <alignment/>
    </xf>
    <xf numFmtId="0" fontId="4" fillId="33" borderId="15" xfId="63" applyFont="1" applyFill="1" applyBorder="1" applyAlignment="1">
      <alignment horizontal="right"/>
      <protection/>
    </xf>
    <xf numFmtId="43" fontId="4" fillId="33" borderId="25" xfId="47" applyFont="1" applyFill="1" applyBorder="1" applyAlignment="1">
      <alignment/>
    </xf>
    <xf numFmtId="43" fontId="4" fillId="33" borderId="26" xfId="47" applyFont="1" applyFill="1" applyBorder="1" applyAlignment="1">
      <alignment/>
    </xf>
    <xf numFmtId="43" fontId="3" fillId="0" borderId="0" xfId="47" applyFont="1" applyFill="1" applyBorder="1" applyAlignment="1">
      <alignment horizontal="right"/>
    </xf>
    <xf numFmtId="43" fontId="3" fillId="33" borderId="0" xfId="47" applyFont="1" applyFill="1" applyAlignment="1">
      <alignment horizontal="center"/>
    </xf>
    <xf numFmtId="43" fontId="4" fillId="33" borderId="18" xfId="63" applyNumberFormat="1" applyFont="1" applyFill="1" applyBorder="1">
      <alignment/>
      <protection/>
    </xf>
    <xf numFmtId="43" fontId="4" fillId="33" borderId="0" xfId="63" applyNumberFormat="1" applyFont="1" applyFill="1" applyBorder="1">
      <alignment/>
      <protection/>
    </xf>
    <xf numFmtId="43" fontId="4" fillId="33" borderId="23" xfId="63" applyNumberFormat="1" applyFont="1" applyFill="1" applyBorder="1">
      <alignment/>
      <protection/>
    </xf>
    <xf numFmtId="43" fontId="4" fillId="33" borderId="24" xfId="63" applyNumberFormat="1" applyFont="1" applyFill="1" applyBorder="1">
      <alignment/>
      <protection/>
    </xf>
    <xf numFmtId="0" fontId="3" fillId="33" borderId="12" xfId="63" applyFont="1" applyFill="1" applyBorder="1" applyAlignment="1">
      <alignment wrapText="1"/>
      <protection/>
    </xf>
    <xf numFmtId="0" fontId="8" fillId="33" borderId="22" xfId="63" applyFont="1" applyFill="1" applyBorder="1" applyAlignment="1">
      <alignment horizontal="left" vertical="top" wrapText="1"/>
      <protection/>
    </xf>
    <xf numFmtId="43" fontId="3" fillId="33" borderId="27" xfId="47" applyFont="1" applyFill="1" applyBorder="1" applyAlignment="1">
      <alignment/>
    </xf>
    <xf numFmtId="43" fontId="3" fillId="0" borderId="0" xfId="47" applyFont="1" applyFill="1" applyAlignment="1">
      <alignment/>
    </xf>
    <xf numFmtId="43" fontId="4" fillId="33" borderId="28" xfId="47" applyFont="1" applyFill="1" applyBorder="1" applyAlignment="1">
      <alignment/>
    </xf>
    <xf numFmtId="0" fontId="3" fillId="0" borderId="0" xfId="63" applyFont="1" applyFill="1">
      <alignment/>
      <protection/>
    </xf>
    <xf numFmtId="43" fontId="4" fillId="33" borderId="18" xfId="47" applyFont="1" applyFill="1" applyBorder="1" applyAlignment="1">
      <alignment horizontal="right"/>
    </xf>
    <xf numFmtId="43" fontId="4" fillId="33" borderId="0" xfId="47" applyFont="1" applyFill="1" applyBorder="1" applyAlignment="1">
      <alignment horizontal="right"/>
    </xf>
    <xf numFmtId="0" fontId="8" fillId="33" borderId="22" xfId="63" applyFont="1" applyFill="1" applyBorder="1" applyAlignment="1">
      <alignment horizontal="left" vertical="center" wrapText="1"/>
      <protection/>
    </xf>
    <xf numFmtId="0" fontId="51" fillId="33" borderId="0" xfId="63" applyFont="1" applyFill="1" applyAlignment="1">
      <alignment horizontal="center"/>
      <protection/>
    </xf>
    <xf numFmtId="0" fontId="3" fillId="0" borderId="18" xfId="63" applyFont="1" applyBorder="1">
      <alignment/>
      <protection/>
    </xf>
    <xf numFmtId="0" fontId="3" fillId="0" borderId="0" xfId="63" applyFont="1" applyBorder="1">
      <alignment/>
      <protection/>
    </xf>
    <xf numFmtId="0" fontId="3" fillId="0" borderId="15" xfId="63" applyFont="1" applyBorder="1">
      <alignment/>
      <protection/>
    </xf>
    <xf numFmtId="43" fontId="4" fillId="33" borderId="29" xfId="54" applyFont="1" applyFill="1" applyBorder="1" applyAlignment="1">
      <alignment/>
    </xf>
    <xf numFmtId="4" fontId="4" fillId="33" borderId="0" xfId="63" applyNumberFormat="1" applyFont="1" applyFill="1" applyBorder="1">
      <alignment/>
      <protection/>
    </xf>
    <xf numFmtId="43" fontId="4" fillId="33" borderId="30" xfId="54" applyFont="1" applyFill="1" applyBorder="1" applyAlignment="1">
      <alignment/>
    </xf>
    <xf numFmtId="43" fontId="3" fillId="33" borderId="18" xfId="54" applyFont="1" applyFill="1" applyBorder="1" applyAlignment="1">
      <alignment/>
    </xf>
    <xf numFmtId="43" fontId="3" fillId="33" borderId="0" xfId="54" applyFont="1" applyFill="1" applyBorder="1" applyAlignment="1">
      <alignment/>
    </xf>
    <xf numFmtId="4" fontId="4" fillId="33" borderId="18" xfId="63" applyNumberFormat="1" applyFont="1" applyFill="1" applyBorder="1">
      <alignment/>
      <protection/>
    </xf>
    <xf numFmtId="43" fontId="4" fillId="33" borderId="0" xfId="54" applyFont="1" applyFill="1" applyBorder="1" applyAlignment="1">
      <alignment/>
    </xf>
    <xf numFmtId="0" fontId="8" fillId="33" borderId="22" xfId="63" applyFont="1" applyFill="1" applyBorder="1">
      <alignment/>
      <protection/>
    </xf>
    <xf numFmtId="4" fontId="3" fillId="33" borderId="0" xfId="63" applyNumberFormat="1" applyFont="1" applyFill="1">
      <alignment/>
      <protection/>
    </xf>
    <xf numFmtId="43" fontId="4" fillId="33" borderId="10" xfId="54" applyFont="1" applyFill="1" applyBorder="1" applyAlignment="1">
      <alignment/>
    </xf>
    <xf numFmtId="0" fontId="4" fillId="33" borderId="11" xfId="63" applyFont="1" applyFill="1" applyBorder="1">
      <alignment/>
      <protection/>
    </xf>
    <xf numFmtId="0" fontId="4" fillId="33" borderId="12" xfId="63" applyFont="1" applyFill="1" applyBorder="1" applyAlignment="1">
      <alignment wrapText="1"/>
      <protection/>
    </xf>
    <xf numFmtId="43" fontId="4" fillId="33" borderId="18" xfId="54" applyFont="1" applyFill="1" applyBorder="1" applyAlignment="1">
      <alignment/>
    </xf>
    <xf numFmtId="43" fontId="4" fillId="33" borderId="25" xfId="54" applyFont="1" applyFill="1" applyBorder="1" applyAlignment="1">
      <alignment/>
    </xf>
    <xf numFmtId="4" fontId="4" fillId="33" borderId="26" xfId="63" applyNumberFormat="1" applyFont="1" applyFill="1" applyBorder="1">
      <alignment/>
      <protection/>
    </xf>
    <xf numFmtId="43" fontId="4" fillId="33" borderId="11" xfId="47" applyFont="1" applyFill="1" applyBorder="1" applyAlignment="1">
      <alignment/>
    </xf>
    <xf numFmtId="43" fontId="3" fillId="33" borderId="23" xfId="54" applyFont="1" applyFill="1" applyBorder="1" applyAlignment="1">
      <alignment/>
    </xf>
    <xf numFmtId="4" fontId="3" fillId="33" borderId="24" xfId="63" applyNumberFormat="1" applyFont="1" applyFill="1" applyBorder="1">
      <alignment/>
      <protection/>
    </xf>
    <xf numFmtId="43" fontId="4" fillId="0" borderId="0" xfId="47" applyFont="1" applyBorder="1" applyAlignment="1">
      <alignment/>
    </xf>
    <xf numFmtId="40" fontId="3" fillId="33" borderId="0" xfId="63" applyNumberFormat="1" applyFont="1" applyFill="1" applyBorder="1">
      <alignment/>
      <protection/>
    </xf>
    <xf numFmtId="0" fontId="3" fillId="33" borderId="15" xfId="63" applyFont="1" applyFill="1" applyBorder="1" applyAlignment="1">
      <alignment horizontal="left" vertical="center" wrapText="1"/>
      <protection/>
    </xf>
    <xf numFmtId="0" fontId="9" fillId="33" borderId="22" xfId="63" applyFont="1" applyFill="1" applyBorder="1">
      <alignment/>
      <protection/>
    </xf>
    <xf numFmtId="43" fontId="4" fillId="33" borderId="10" xfId="51" applyFont="1" applyFill="1" applyBorder="1" applyAlignment="1">
      <alignment horizontal="right"/>
    </xf>
    <xf numFmtId="43" fontId="4" fillId="33" borderId="0" xfId="51" applyFont="1" applyFill="1" applyBorder="1" applyAlignment="1">
      <alignment horizontal="right"/>
    </xf>
    <xf numFmtId="43" fontId="4" fillId="33" borderId="11" xfId="51" applyFont="1" applyFill="1" applyBorder="1" applyAlignment="1">
      <alignment horizontal="right"/>
    </xf>
    <xf numFmtId="43" fontId="3" fillId="33" borderId="18" xfId="51" applyFont="1" applyFill="1" applyBorder="1" applyAlignment="1">
      <alignment/>
    </xf>
    <xf numFmtId="43" fontId="3" fillId="33" borderId="0" xfId="51" applyFont="1" applyFill="1" applyBorder="1" applyAlignment="1">
      <alignment/>
    </xf>
    <xf numFmtId="43" fontId="4" fillId="33" borderId="16" xfId="47" applyFont="1" applyFill="1" applyBorder="1" applyAlignment="1">
      <alignment/>
    </xf>
    <xf numFmtId="43" fontId="4" fillId="33" borderId="17" xfId="47" applyFont="1" applyFill="1" applyBorder="1" applyAlignment="1">
      <alignment/>
    </xf>
    <xf numFmtId="4" fontId="3" fillId="33" borderId="18" xfId="63" applyNumberFormat="1" applyFont="1" applyFill="1" applyBorder="1">
      <alignment/>
      <protection/>
    </xf>
    <xf numFmtId="43" fontId="4" fillId="33" borderId="16" xfId="51" applyFont="1" applyFill="1" applyBorder="1" applyAlignment="1">
      <alignment/>
    </xf>
    <xf numFmtId="43" fontId="4" fillId="33" borderId="17" xfId="51" applyFont="1" applyFill="1" applyBorder="1" applyAlignment="1">
      <alignment/>
    </xf>
    <xf numFmtId="43" fontId="4" fillId="33" borderId="0" xfId="51" applyFont="1" applyFill="1" applyBorder="1" applyAlignment="1">
      <alignment/>
    </xf>
    <xf numFmtId="43" fontId="4" fillId="33" borderId="26" xfId="54" applyFont="1" applyFill="1" applyBorder="1" applyAlignment="1">
      <alignment/>
    </xf>
    <xf numFmtId="43" fontId="3" fillId="33" borderId="10" xfId="54" applyFont="1" applyFill="1" applyBorder="1" applyAlignment="1">
      <alignment horizontal="right"/>
    </xf>
    <xf numFmtId="43" fontId="3" fillId="33" borderId="11" xfId="54" applyFont="1" applyFill="1" applyBorder="1" applyAlignment="1">
      <alignment horizontal="right"/>
    </xf>
    <xf numFmtId="0" fontId="3" fillId="33" borderId="27" xfId="63" applyFont="1" applyFill="1" applyBorder="1">
      <alignment/>
      <protection/>
    </xf>
    <xf numFmtId="0" fontId="3" fillId="33" borderId="20" xfId="63" applyFont="1" applyFill="1" applyBorder="1">
      <alignment/>
      <protection/>
    </xf>
    <xf numFmtId="0" fontId="3" fillId="33" borderId="22" xfId="63" applyFont="1" applyFill="1" applyBorder="1" applyAlignment="1">
      <alignment horizontal="left" vertical="top" wrapText="1"/>
      <protection/>
    </xf>
    <xf numFmtId="0" fontId="3" fillId="33" borderId="12" xfId="63" applyFont="1" applyFill="1" applyBorder="1" applyAlignment="1">
      <alignment horizontal="left" vertical="top" wrapText="1"/>
      <protection/>
    </xf>
    <xf numFmtId="43" fontId="4" fillId="33" borderId="11" xfId="54" applyFont="1" applyFill="1" applyBorder="1" applyAlignment="1">
      <alignment/>
    </xf>
    <xf numFmtId="0" fontId="4" fillId="33" borderId="15" xfId="63" applyFont="1" applyFill="1" applyBorder="1" applyAlignment="1">
      <alignment horizontal="left" vertical="top"/>
      <protection/>
    </xf>
    <xf numFmtId="0" fontId="4" fillId="33" borderId="18" xfId="63" applyFont="1" applyFill="1" applyBorder="1" applyAlignment="1">
      <alignment horizontal="center"/>
      <protection/>
    </xf>
    <xf numFmtId="0" fontId="4" fillId="33" borderId="0" xfId="63" applyFont="1" applyFill="1" applyBorder="1" applyAlignment="1">
      <alignment horizontal="center"/>
      <protection/>
    </xf>
    <xf numFmtId="0" fontId="8" fillId="33" borderId="15" xfId="63" applyFont="1" applyFill="1" applyBorder="1">
      <alignment/>
      <protection/>
    </xf>
    <xf numFmtId="4" fontId="3" fillId="0" borderId="0" xfId="63" applyNumberFormat="1" applyFont="1" applyBorder="1">
      <alignment/>
      <protection/>
    </xf>
    <xf numFmtId="0" fontId="8" fillId="33" borderId="22" xfId="63" applyFont="1" applyFill="1" applyBorder="1" applyAlignment="1">
      <alignment wrapText="1"/>
      <protection/>
    </xf>
    <xf numFmtId="43" fontId="3" fillId="33" borderId="11" xfId="47" applyFont="1" applyFill="1" applyBorder="1" applyAlignment="1">
      <alignment/>
    </xf>
    <xf numFmtId="40" fontId="4" fillId="33" borderId="29" xfId="63" applyNumberFormat="1" applyFont="1" applyFill="1" applyBorder="1">
      <alignment/>
      <protection/>
    </xf>
    <xf numFmtId="43" fontId="4" fillId="33" borderId="30" xfId="47" applyFont="1" applyFill="1" applyBorder="1" applyAlignment="1">
      <alignment/>
    </xf>
    <xf numFmtId="40" fontId="4" fillId="33" borderId="30" xfId="63" applyNumberFormat="1" applyFont="1" applyFill="1" applyBorder="1">
      <alignment/>
      <protection/>
    </xf>
    <xf numFmtId="40" fontId="3" fillId="33" borderId="31" xfId="63" applyNumberFormat="1" applyFont="1" applyFill="1" applyBorder="1">
      <alignment/>
      <protection/>
    </xf>
    <xf numFmtId="43" fontId="3" fillId="33" borderId="32" xfId="47" applyFont="1" applyFill="1" applyBorder="1" applyAlignment="1">
      <alignment/>
    </xf>
    <xf numFmtId="40" fontId="3" fillId="33" borderId="32" xfId="63" applyNumberFormat="1" applyFont="1" applyFill="1" applyBorder="1">
      <alignment/>
      <protection/>
    </xf>
    <xf numFmtId="40" fontId="3" fillId="33" borderId="18" xfId="63" applyNumberFormat="1" applyFont="1" applyFill="1" applyBorder="1">
      <alignment/>
      <protection/>
    </xf>
    <xf numFmtId="40" fontId="3" fillId="33" borderId="17" xfId="63" applyNumberFormat="1" applyFont="1" applyFill="1" applyBorder="1">
      <alignment/>
      <protection/>
    </xf>
    <xf numFmtId="43" fontId="4" fillId="33" borderId="0" xfId="47" applyFont="1" applyFill="1" applyBorder="1" applyAlignment="1">
      <alignment horizontal="center"/>
    </xf>
    <xf numFmtId="4" fontId="4" fillId="33" borderId="0" xfId="63" applyNumberFormat="1" applyFont="1" applyFill="1" applyBorder="1" applyAlignment="1">
      <alignment horizontal="center"/>
      <protection/>
    </xf>
    <xf numFmtId="0" fontId="4" fillId="33" borderId="27" xfId="63" applyFont="1" applyFill="1" applyBorder="1" applyAlignment="1">
      <alignment horizontal="center"/>
      <protection/>
    </xf>
    <xf numFmtId="43" fontId="4" fillId="33" borderId="20" xfId="47" applyFont="1" applyFill="1" applyBorder="1" applyAlignment="1">
      <alignment horizontal="center"/>
    </xf>
    <xf numFmtId="4" fontId="4" fillId="33" borderId="20" xfId="63" applyNumberFormat="1" applyFont="1" applyFill="1" applyBorder="1" applyAlignment="1">
      <alignment horizontal="center"/>
      <protection/>
    </xf>
    <xf numFmtId="0" fontId="4" fillId="33" borderId="22" xfId="63" applyFont="1" applyFill="1" applyBorder="1">
      <alignment/>
      <protection/>
    </xf>
    <xf numFmtId="4" fontId="4" fillId="33" borderId="13" xfId="63" applyNumberFormat="1" applyFont="1" applyFill="1" applyBorder="1">
      <alignment/>
      <protection/>
    </xf>
    <xf numFmtId="4" fontId="4" fillId="33" borderId="14" xfId="63" applyNumberFormat="1" applyFont="1" applyFill="1" applyBorder="1">
      <alignment/>
      <protection/>
    </xf>
    <xf numFmtId="4" fontId="3" fillId="33" borderId="33" xfId="63" applyNumberFormat="1" applyFont="1" applyFill="1" applyBorder="1">
      <alignment/>
      <protection/>
    </xf>
    <xf numFmtId="4" fontId="3" fillId="33" borderId="34" xfId="63" applyNumberFormat="1" applyFont="1" applyFill="1" applyBorder="1">
      <alignment/>
      <protection/>
    </xf>
    <xf numFmtId="40" fontId="3" fillId="0" borderId="0" xfId="63" applyNumberFormat="1" applyFont="1">
      <alignment/>
      <protection/>
    </xf>
    <xf numFmtId="40" fontId="3" fillId="33" borderId="16" xfId="63" applyNumberFormat="1" applyFont="1" applyFill="1" applyBorder="1">
      <alignment/>
      <protection/>
    </xf>
    <xf numFmtId="0" fontId="4" fillId="33" borderId="18" xfId="63" applyFont="1" applyFill="1" applyBorder="1" applyAlignment="1">
      <alignment horizontal="left"/>
      <protection/>
    </xf>
    <xf numFmtId="0" fontId="4" fillId="33" borderId="0" xfId="63" applyFont="1" applyFill="1" applyBorder="1" applyAlignment="1">
      <alignment horizontal="left"/>
      <protection/>
    </xf>
    <xf numFmtId="4" fontId="3" fillId="33" borderId="10" xfId="63" applyNumberFormat="1" applyFont="1" applyFill="1" applyBorder="1">
      <alignment/>
      <protection/>
    </xf>
    <xf numFmtId="0" fontId="4" fillId="33" borderId="12" xfId="63" applyFont="1" applyFill="1" applyBorder="1" applyAlignment="1">
      <alignment horizontal="left"/>
      <protection/>
    </xf>
    <xf numFmtId="43" fontId="4" fillId="33" borderId="18" xfId="54" applyFont="1" applyFill="1" applyBorder="1" applyAlignment="1">
      <alignment horizontal="right"/>
    </xf>
    <xf numFmtId="43" fontId="4" fillId="33" borderId="0" xfId="54" applyFont="1" applyFill="1" applyBorder="1" applyAlignment="1">
      <alignment horizontal="right"/>
    </xf>
    <xf numFmtId="43" fontId="4" fillId="33" borderId="27" xfId="54" applyFont="1" applyFill="1" applyBorder="1" applyAlignment="1">
      <alignment horizontal="right"/>
    </xf>
    <xf numFmtId="43" fontId="4" fillId="33" borderId="20" xfId="54" applyFont="1" applyFill="1" applyBorder="1" applyAlignment="1">
      <alignment horizontal="right"/>
    </xf>
    <xf numFmtId="43" fontId="3" fillId="0" borderId="18" xfId="47" applyFont="1" applyBorder="1" applyAlignment="1">
      <alignment/>
    </xf>
    <xf numFmtId="0" fontId="3" fillId="33" borderId="15" xfId="63" applyFont="1" applyFill="1" applyBorder="1" applyAlignment="1">
      <alignment horizontal="left"/>
      <protection/>
    </xf>
    <xf numFmtId="43" fontId="3" fillId="33" borderId="27" xfId="54" applyFont="1" applyFill="1" applyBorder="1" applyAlignment="1">
      <alignment horizontal="right"/>
    </xf>
    <xf numFmtId="43" fontId="3" fillId="33" borderId="20" xfId="54" applyFont="1" applyFill="1" applyBorder="1" applyAlignment="1">
      <alignment horizontal="right"/>
    </xf>
    <xf numFmtId="0" fontId="3" fillId="33" borderId="22" xfId="63" applyFont="1" applyFill="1" applyBorder="1">
      <alignment/>
      <protection/>
    </xf>
    <xf numFmtId="43" fontId="3" fillId="33" borderId="10" xfId="54" applyFont="1" applyFill="1" applyBorder="1" applyAlignment="1">
      <alignment/>
    </xf>
    <xf numFmtId="43" fontId="3" fillId="33" borderId="11" xfId="54" applyFont="1" applyFill="1" applyBorder="1" applyAlignment="1">
      <alignment/>
    </xf>
    <xf numFmtId="43" fontId="3" fillId="0" borderId="0" xfId="51" applyFont="1" applyAlignment="1">
      <alignment/>
    </xf>
    <xf numFmtId="0" fontId="4" fillId="33" borderId="10" xfId="63" applyFont="1" applyFill="1" applyBorder="1" applyAlignment="1">
      <alignment horizontal="center"/>
      <protection/>
    </xf>
    <xf numFmtId="0" fontId="4" fillId="33" borderId="11" xfId="63" applyFont="1" applyFill="1" applyBorder="1" applyAlignment="1">
      <alignment horizontal="center"/>
      <protection/>
    </xf>
    <xf numFmtId="43" fontId="3" fillId="33" borderId="27" xfId="51" applyFont="1" applyFill="1" applyBorder="1" applyAlignment="1">
      <alignment/>
    </xf>
    <xf numFmtId="43" fontId="3" fillId="33" borderId="20" xfId="51" applyFont="1" applyFill="1" applyBorder="1" applyAlignment="1">
      <alignment/>
    </xf>
    <xf numFmtId="43" fontId="52" fillId="0" borderId="0" xfId="47" applyFont="1" applyFill="1" applyBorder="1" applyAlignment="1">
      <alignment/>
    </xf>
    <xf numFmtId="43" fontId="10" fillId="33" borderId="25" xfId="54" applyFont="1" applyFill="1" applyBorder="1" applyAlignment="1">
      <alignment/>
    </xf>
    <xf numFmtId="43" fontId="10" fillId="33" borderId="0" xfId="54" applyFont="1" applyFill="1" applyBorder="1" applyAlignment="1">
      <alignment/>
    </xf>
    <xf numFmtId="43" fontId="10" fillId="33" borderId="26" xfId="54" applyFont="1" applyFill="1" applyBorder="1" applyAlignment="1">
      <alignment/>
    </xf>
    <xf numFmtId="0" fontId="10" fillId="33" borderId="15" xfId="63" applyFont="1" applyFill="1" applyBorder="1">
      <alignment/>
      <protection/>
    </xf>
    <xf numFmtId="43" fontId="11" fillId="33" borderId="18" xfId="54" applyFont="1" applyFill="1" applyBorder="1" applyAlignment="1">
      <alignment/>
    </xf>
    <xf numFmtId="43" fontId="11" fillId="33" borderId="0" xfId="54" applyFont="1" applyFill="1" applyBorder="1" applyAlignment="1">
      <alignment/>
    </xf>
    <xf numFmtId="0" fontId="11" fillId="33" borderId="15" xfId="63" applyFont="1" applyFill="1" applyBorder="1">
      <alignment/>
      <protection/>
    </xf>
    <xf numFmtId="0" fontId="11" fillId="33" borderId="18" xfId="63" applyFont="1" applyFill="1" applyBorder="1">
      <alignment/>
      <protection/>
    </xf>
    <xf numFmtId="0" fontId="11" fillId="33" borderId="0" xfId="63" applyFont="1" applyFill="1" applyBorder="1">
      <alignment/>
      <protection/>
    </xf>
    <xf numFmtId="43" fontId="11" fillId="33" borderId="10" xfId="54" applyFont="1" applyFill="1" applyBorder="1" applyAlignment="1">
      <alignment/>
    </xf>
    <xf numFmtId="43" fontId="11" fillId="33" borderId="11" xfId="54" applyFont="1" applyFill="1" applyBorder="1" applyAlignment="1">
      <alignment/>
    </xf>
    <xf numFmtId="43" fontId="10" fillId="33" borderId="18" xfId="54" applyFont="1" applyFill="1" applyBorder="1" applyAlignment="1">
      <alignment/>
    </xf>
    <xf numFmtId="43" fontId="11" fillId="33" borderId="10" xfId="54" applyFont="1" applyFill="1" applyBorder="1" applyAlignment="1">
      <alignment horizontal="right"/>
    </xf>
    <xf numFmtId="43" fontId="11" fillId="33" borderId="0" xfId="54" applyFont="1" applyFill="1" applyBorder="1" applyAlignment="1">
      <alignment horizontal="right"/>
    </xf>
    <xf numFmtId="43" fontId="11" fillId="33" borderId="11" xfId="54" applyFont="1" applyFill="1" applyBorder="1" applyAlignment="1">
      <alignment horizontal="right"/>
    </xf>
    <xf numFmtId="43" fontId="11" fillId="33" borderId="18" xfId="54" applyFont="1" applyFill="1" applyBorder="1" applyAlignment="1">
      <alignment horizontal="right"/>
    </xf>
    <xf numFmtId="0" fontId="3" fillId="33" borderId="10" xfId="63" applyFont="1" applyFill="1" applyBorder="1" applyAlignment="1">
      <alignment vertical="center" wrapText="1"/>
      <protection/>
    </xf>
    <xf numFmtId="0" fontId="3" fillId="33" borderId="11" xfId="63" applyFont="1" applyFill="1" applyBorder="1" applyAlignment="1">
      <alignment vertical="center" wrapText="1"/>
      <protection/>
    </xf>
    <xf numFmtId="0" fontId="3" fillId="33" borderId="12" xfId="63" applyFont="1" applyFill="1" applyBorder="1" applyAlignment="1">
      <alignment horizontal="left" vertical="center" wrapText="1"/>
      <protection/>
    </xf>
    <xf numFmtId="0" fontId="3" fillId="33" borderId="27" xfId="63" applyFont="1" applyFill="1" applyBorder="1" applyAlignment="1">
      <alignment vertical="center"/>
      <protection/>
    </xf>
    <xf numFmtId="0" fontId="3" fillId="33" borderId="20" xfId="63" applyFont="1" applyFill="1" applyBorder="1" applyAlignment="1">
      <alignment vertical="center"/>
      <protection/>
    </xf>
    <xf numFmtId="0" fontId="51" fillId="0" borderId="0" xfId="63" applyFont="1" applyAlignment="1">
      <alignment horizontal="center"/>
      <protection/>
    </xf>
    <xf numFmtId="0" fontId="53" fillId="0" borderId="0" xfId="63" applyFont="1" applyAlignment="1">
      <alignment horizontal="center" readingOrder="2"/>
      <protection/>
    </xf>
    <xf numFmtId="0" fontId="3" fillId="33" borderId="0" xfId="63" applyFont="1" applyFill="1" applyAlignment="1">
      <alignment horizontal="center"/>
      <protection/>
    </xf>
    <xf numFmtId="0" fontId="51" fillId="33" borderId="0" xfId="63" applyFont="1" applyFill="1" applyAlignment="1">
      <alignment horizontal="center"/>
      <protection/>
    </xf>
    <xf numFmtId="0" fontId="51" fillId="0" borderId="0" xfId="63" applyFont="1" applyAlignment="1">
      <alignment horizontal="center"/>
      <protection/>
    </xf>
    <xf numFmtId="0" fontId="4" fillId="33" borderId="15" xfId="63" applyFont="1" applyFill="1" applyBorder="1" applyAlignment="1">
      <alignment horizontal="left" wrapText="1"/>
      <protection/>
    </xf>
    <xf numFmtId="0" fontId="4" fillId="33" borderId="0" xfId="63" applyFont="1" applyFill="1" applyBorder="1" applyAlignment="1">
      <alignment horizontal="left" wrapText="1"/>
      <protection/>
    </xf>
    <xf numFmtId="0" fontId="54" fillId="33" borderId="12" xfId="63" applyFont="1" applyFill="1" applyBorder="1" applyAlignment="1">
      <alignment horizontal="left" wrapText="1"/>
      <protection/>
    </xf>
    <xf numFmtId="0" fontId="54" fillId="33" borderId="11" xfId="63" applyFont="1" applyFill="1" applyBorder="1" applyAlignment="1">
      <alignment horizontal="left" wrapText="1"/>
      <protection/>
    </xf>
    <xf numFmtId="0" fontId="13" fillId="0" borderId="0" xfId="63" applyFont="1" applyAlignment="1">
      <alignment horizontal="center" readingOrder="2"/>
      <protection/>
    </xf>
    <xf numFmtId="0" fontId="6" fillId="0" borderId="0" xfId="63" applyFont="1" applyAlignment="1">
      <alignment horizontal="center"/>
      <protection/>
    </xf>
    <xf numFmtId="0" fontId="8" fillId="0" borderId="0" xfId="63" applyFont="1" applyAlignment="1">
      <alignment horizontal="center"/>
      <protection/>
    </xf>
    <xf numFmtId="0" fontId="12" fillId="0" borderId="0" xfId="63" applyFont="1" applyBorder="1" applyAlignment="1">
      <alignment horizontal="center"/>
      <protection/>
    </xf>
    <xf numFmtId="0" fontId="4" fillId="33" borderId="15" xfId="63" applyFont="1" applyFill="1" applyBorder="1" applyAlignment="1">
      <alignment horizontal="left"/>
      <protection/>
    </xf>
    <xf numFmtId="0" fontId="4" fillId="33" borderId="0" xfId="63" applyFont="1" applyFill="1" applyBorder="1" applyAlignment="1">
      <alignment horizontal="left"/>
      <protection/>
    </xf>
    <xf numFmtId="0" fontId="4" fillId="33" borderId="18" xfId="63" applyFont="1" applyFill="1" applyBorder="1" applyAlignment="1">
      <alignment horizontal="left"/>
      <protection/>
    </xf>
    <xf numFmtId="0" fontId="55" fillId="0" borderId="0" xfId="0" applyFont="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Millares 6" xfId="54"/>
    <cellStyle name="Currency" xfId="55"/>
    <cellStyle name="Currency [0]" xfId="56"/>
    <cellStyle name="Moneda 2" xfId="57"/>
    <cellStyle name="Neutral" xfId="58"/>
    <cellStyle name="Normal 2" xfId="59"/>
    <cellStyle name="Normal 2 2" xfId="60"/>
    <cellStyle name="Normal 2 2 2" xfId="61"/>
    <cellStyle name="Normal 3" xfId="62"/>
    <cellStyle name="Normal 4" xfId="63"/>
    <cellStyle name="Normal 4 2" xfId="64"/>
    <cellStyle name="Normal 5" xfId="65"/>
    <cellStyle name="Normal 6" xfId="66"/>
    <cellStyle name="Normal 7" xfId="67"/>
    <cellStyle name="Notas" xfId="68"/>
    <cellStyle name="Percent" xfId="69"/>
    <cellStyle name="Porcentual 2" xfId="70"/>
    <cellStyle name="Porcentual 3" xfId="71"/>
    <cellStyle name="Porcentual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3600450</xdr:colOff>
      <xdr:row>0</xdr:row>
      <xdr:rowOff>66675</xdr:rowOff>
    </xdr:from>
    <xdr:to>
      <xdr:col>2</xdr:col>
      <xdr:colOff>476250</xdr:colOff>
      <xdr:row>5</xdr:row>
      <xdr:rowOff>19050</xdr:rowOff>
    </xdr:to>
    <xdr:pic>
      <xdr:nvPicPr>
        <xdr:cNvPr id="1" name="Picture 3"/>
        <xdr:cNvPicPr preferRelativeResize="1">
          <a:picLocks noChangeAspect="1"/>
        </xdr:cNvPicPr>
      </xdr:nvPicPr>
      <xdr:blipFill>
        <a:blip r:embed="rId1"/>
        <a:stretch>
          <a:fillRect/>
        </a:stretch>
      </xdr:blipFill>
      <xdr:spPr>
        <a:xfrm>
          <a:off x="4352925" y="66675"/>
          <a:ext cx="809625" cy="904875"/>
        </a:xfrm>
        <a:prstGeom prst="rect">
          <a:avLst/>
        </a:prstGeom>
        <a:noFill/>
        <a:ln w="9525" cmpd="sng">
          <a:noFill/>
        </a:ln>
      </xdr:spPr>
    </xdr:pic>
    <xdr:clientData/>
  </xdr:twoCellAnchor>
  <xdr:twoCellAnchor editAs="oneCell">
    <xdr:from>
      <xdr:col>1</xdr:col>
      <xdr:colOff>2733675</xdr:colOff>
      <xdr:row>352</xdr:row>
      <xdr:rowOff>28575</xdr:rowOff>
    </xdr:from>
    <xdr:to>
      <xdr:col>3</xdr:col>
      <xdr:colOff>28575</xdr:colOff>
      <xdr:row>361</xdr:row>
      <xdr:rowOff>28575</xdr:rowOff>
    </xdr:to>
    <xdr:pic>
      <xdr:nvPicPr>
        <xdr:cNvPr id="2" name="Picture 6"/>
        <xdr:cNvPicPr preferRelativeResize="1">
          <a:picLocks noChangeAspect="1"/>
        </xdr:cNvPicPr>
      </xdr:nvPicPr>
      <xdr:blipFill>
        <a:blip r:embed="rId2"/>
        <a:stretch>
          <a:fillRect/>
        </a:stretch>
      </xdr:blipFill>
      <xdr:spPr>
        <a:xfrm>
          <a:off x="3486150" y="81210150"/>
          <a:ext cx="2733675" cy="1724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TADO%20DE%20RENDIMIENTO%20FINANCIE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ERF-Rendimiento Financiero"/>
    </sheetNames>
    <sheetDataSet>
      <sheetData sheetId="0">
        <row r="18">
          <cell r="D18">
            <v>108743161.7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K362"/>
  <sheetViews>
    <sheetView tabSelected="1" zoomScalePageLayoutView="0" workbookViewId="0" topLeftCell="A352">
      <selection activeCell="E365" sqref="E365"/>
    </sheetView>
  </sheetViews>
  <sheetFormatPr defaultColWidth="11.421875" defaultRowHeight="15"/>
  <cols>
    <col min="1" max="1" width="11.28125" style="1" bestFit="1" customWidth="1"/>
    <col min="2" max="2" width="59.00390625" style="1" customWidth="1"/>
    <col min="3" max="3" width="22.57421875" style="1" bestFit="1" customWidth="1"/>
    <col min="4" max="4" width="18.7109375" style="1" bestFit="1" customWidth="1"/>
    <col min="5" max="5" width="20.57421875" style="1" bestFit="1" customWidth="1"/>
    <col min="6" max="6" width="19.8515625" style="2" bestFit="1" customWidth="1"/>
    <col min="7" max="7" width="22.00390625" style="2" bestFit="1" customWidth="1"/>
    <col min="8" max="8" width="20.57421875" style="2" bestFit="1" customWidth="1"/>
    <col min="9" max="9" width="19.8515625" style="1" bestFit="1" customWidth="1"/>
    <col min="10" max="10" width="11.421875" style="1" customWidth="1"/>
    <col min="11" max="11" width="20.57421875" style="2" bestFit="1" customWidth="1"/>
    <col min="12" max="12" width="18.7109375" style="1" bestFit="1" customWidth="1"/>
    <col min="13" max="16384" width="11.421875" style="1" customWidth="1"/>
  </cols>
  <sheetData>
    <row r="6" spans="2:6" s="1" customFormat="1" ht="18.75">
      <c r="B6" s="198" t="s">
        <v>375</v>
      </c>
      <c r="C6" s="198"/>
      <c r="D6" s="198"/>
      <c r="E6" s="198"/>
      <c r="F6" s="2"/>
    </row>
    <row r="7" spans="2:6" s="1" customFormat="1" ht="18.75">
      <c r="B7" s="198" t="s">
        <v>374</v>
      </c>
      <c r="C7" s="198"/>
      <c r="D7" s="198"/>
      <c r="E7" s="198"/>
      <c r="F7" s="2"/>
    </row>
    <row r="8" spans="2:6" s="1" customFormat="1" ht="15">
      <c r="B8" s="190"/>
      <c r="C8" s="190"/>
      <c r="D8" s="190"/>
      <c r="F8" s="2"/>
    </row>
    <row r="9" spans="2:6" s="1" customFormat="1" ht="20.25">
      <c r="B9" s="199" t="s">
        <v>373</v>
      </c>
      <c r="C9" s="199"/>
      <c r="D9" s="199"/>
      <c r="E9" s="199"/>
      <c r="F9" s="2"/>
    </row>
    <row r="10" spans="2:6" s="1" customFormat="1" ht="18">
      <c r="B10" s="200" t="s">
        <v>372</v>
      </c>
      <c r="C10" s="200"/>
      <c r="D10" s="200"/>
      <c r="E10" s="200"/>
      <c r="F10" s="2"/>
    </row>
    <row r="11" spans="2:6" s="1" customFormat="1" ht="15.75">
      <c r="B11" s="201" t="s">
        <v>371</v>
      </c>
      <c r="C11" s="201"/>
      <c r="D11" s="201"/>
      <c r="E11" s="201"/>
      <c r="F11" s="2"/>
    </row>
    <row r="13" spans="2:6" s="1" customFormat="1" ht="20.25">
      <c r="B13" s="193" t="s">
        <v>370</v>
      </c>
      <c r="C13" s="193"/>
      <c r="D13" s="193"/>
      <c r="E13" s="193"/>
      <c r="F13" s="2"/>
    </row>
    <row r="14" spans="2:6" s="1" customFormat="1" ht="20.25">
      <c r="B14" s="189"/>
      <c r="C14" s="189"/>
      <c r="D14" s="189"/>
      <c r="E14" s="189"/>
      <c r="F14" s="2"/>
    </row>
    <row r="15" spans="1:6" s="1" customFormat="1" ht="21" thickBot="1">
      <c r="A15" s="4"/>
      <c r="B15" s="24" t="s">
        <v>369</v>
      </c>
      <c r="C15" s="4"/>
      <c r="D15" s="4"/>
      <c r="E15" s="4"/>
      <c r="F15" s="3"/>
    </row>
    <row r="16" spans="1:6" s="1" customFormat="1" ht="18" customHeight="1">
      <c r="A16" s="4"/>
      <c r="B16" s="38" t="s">
        <v>368</v>
      </c>
      <c r="C16" s="188"/>
      <c r="D16" s="188"/>
      <c r="E16" s="187"/>
      <c r="F16" s="3"/>
    </row>
    <row r="17" spans="1:7" s="1" customFormat="1" ht="75.75" thickBot="1">
      <c r="A17" s="4"/>
      <c r="B17" s="186" t="s">
        <v>367</v>
      </c>
      <c r="C17" s="185"/>
      <c r="D17" s="185"/>
      <c r="E17" s="184"/>
      <c r="F17" s="3"/>
      <c r="G17" s="2"/>
    </row>
    <row r="18" spans="1:7" s="1" customFormat="1" ht="16.5" thickBot="1">
      <c r="A18" s="4"/>
      <c r="B18" s="171"/>
      <c r="C18" s="164">
        <v>2022</v>
      </c>
      <c r="D18" s="122"/>
      <c r="E18" s="163">
        <v>2021</v>
      </c>
      <c r="F18" s="3"/>
      <c r="G18" s="2"/>
    </row>
    <row r="19" spans="1:7" s="1" customFormat="1" ht="15.75">
      <c r="A19" s="4"/>
      <c r="B19" s="171" t="s">
        <v>366</v>
      </c>
      <c r="C19" s="176"/>
      <c r="D19" s="176"/>
      <c r="E19" s="175"/>
      <c r="F19" s="3"/>
      <c r="G19" s="2"/>
    </row>
    <row r="20" spans="1:7" s="1" customFormat="1" ht="15">
      <c r="A20" s="4"/>
      <c r="B20" s="174" t="s">
        <v>365</v>
      </c>
      <c r="C20" s="181">
        <v>83032096.49</v>
      </c>
      <c r="D20" s="181"/>
      <c r="E20" s="183">
        <v>189049661.45</v>
      </c>
      <c r="F20" s="3"/>
      <c r="G20" s="2"/>
    </row>
    <row r="21" spans="1:7" s="1" customFormat="1" ht="15">
      <c r="A21" s="4"/>
      <c r="B21" s="174" t="s">
        <v>364</v>
      </c>
      <c r="C21" s="181">
        <v>705972.99</v>
      </c>
      <c r="D21" s="181"/>
      <c r="E21" s="183">
        <v>904042.71</v>
      </c>
      <c r="F21" s="3"/>
      <c r="G21" s="2"/>
    </row>
    <row r="22" spans="1:7" s="1" customFormat="1" ht="15">
      <c r="A22" s="4"/>
      <c r="B22" s="174" t="s">
        <v>363</v>
      </c>
      <c r="C22" s="181">
        <v>22725.58</v>
      </c>
      <c r="D22" s="181"/>
      <c r="E22" s="183">
        <v>24225.58</v>
      </c>
      <c r="F22" s="3"/>
      <c r="G22" s="2"/>
    </row>
    <row r="23" spans="1:7" s="1" customFormat="1" ht="15">
      <c r="A23" s="4"/>
      <c r="B23" s="174" t="s">
        <v>362</v>
      </c>
      <c r="C23" s="181">
        <v>0</v>
      </c>
      <c r="D23" s="181"/>
      <c r="E23" s="183">
        <v>3190.4</v>
      </c>
      <c r="F23" s="3"/>
      <c r="G23" s="2"/>
    </row>
    <row r="24" spans="1:7" s="1" customFormat="1" ht="15">
      <c r="A24" s="4"/>
      <c r="B24" s="174" t="s">
        <v>361</v>
      </c>
      <c r="C24" s="181">
        <v>358569.59</v>
      </c>
      <c r="D24" s="181"/>
      <c r="E24" s="183">
        <v>440304.78</v>
      </c>
      <c r="F24" s="3"/>
      <c r="G24" s="2"/>
    </row>
    <row r="25" spans="1:7" s="1" customFormat="1" ht="15.75" thickBot="1">
      <c r="A25" s="4"/>
      <c r="B25" s="174" t="s">
        <v>360</v>
      </c>
      <c r="C25" s="182">
        <v>0</v>
      </c>
      <c r="D25" s="181"/>
      <c r="E25" s="180">
        <v>0</v>
      </c>
      <c r="F25" s="3"/>
      <c r="G25" s="2"/>
    </row>
    <row r="26" spans="1:7" s="1" customFormat="1" ht="15.75">
      <c r="A26" s="4"/>
      <c r="B26" s="171" t="s">
        <v>359</v>
      </c>
      <c r="C26" s="169">
        <f>SUM(C20:C25)</f>
        <v>84119364.64999999</v>
      </c>
      <c r="D26" s="169"/>
      <c r="E26" s="179">
        <f>SUM(E20:E25)</f>
        <v>190421424.92000002</v>
      </c>
      <c r="F26" s="3"/>
      <c r="G26" s="2"/>
    </row>
    <row r="27" spans="1:7" s="1" customFormat="1" ht="15">
      <c r="A27" s="4"/>
      <c r="B27" s="174" t="s">
        <v>358</v>
      </c>
      <c r="C27" s="173">
        <v>0</v>
      </c>
      <c r="D27" s="173"/>
      <c r="E27" s="172">
        <v>0</v>
      </c>
      <c r="F27" s="3"/>
      <c r="G27" s="2"/>
    </row>
    <row r="28" spans="1:7" s="1" customFormat="1" ht="15.75" thickBot="1">
      <c r="A28" s="4"/>
      <c r="B28" s="174" t="s">
        <v>357</v>
      </c>
      <c r="C28" s="178">
        <v>275000</v>
      </c>
      <c r="D28" s="173"/>
      <c r="E28" s="177">
        <v>295000</v>
      </c>
      <c r="F28" s="44"/>
      <c r="G28" s="48"/>
    </row>
    <row r="29" spans="1:7" s="1" customFormat="1" ht="16.5" thickBot="1">
      <c r="A29" s="4"/>
      <c r="B29" s="171" t="s">
        <v>356</v>
      </c>
      <c r="C29" s="170">
        <f>C26+C27+C28</f>
        <v>84394364.64999999</v>
      </c>
      <c r="D29" s="169"/>
      <c r="E29" s="168">
        <f>E26+E27+E28</f>
        <v>190716424.92000002</v>
      </c>
      <c r="F29" s="44"/>
      <c r="G29" s="48"/>
    </row>
    <row r="30" spans="1:7" s="1" customFormat="1" ht="15.75" thickTop="1">
      <c r="A30" s="4"/>
      <c r="B30" s="174"/>
      <c r="C30" s="176"/>
      <c r="D30" s="176"/>
      <c r="E30" s="175"/>
      <c r="F30" s="44"/>
      <c r="G30" s="48"/>
    </row>
    <row r="31" spans="1:7" s="1" customFormat="1" ht="15.75">
      <c r="A31" s="4"/>
      <c r="B31" s="171" t="s">
        <v>355</v>
      </c>
      <c r="C31" s="176"/>
      <c r="D31" s="176"/>
      <c r="E31" s="175"/>
      <c r="F31" s="44"/>
      <c r="G31" s="48"/>
    </row>
    <row r="32" spans="1:7" s="1" customFormat="1" ht="15">
      <c r="A32" s="4"/>
      <c r="B32" s="174" t="s">
        <v>354</v>
      </c>
      <c r="C32" s="173">
        <v>200000</v>
      </c>
      <c r="D32" s="173"/>
      <c r="E32" s="172">
        <v>200000</v>
      </c>
      <c r="F32" s="44"/>
      <c r="G32" s="48"/>
    </row>
    <row r="33" spans="1:7" s="1" customFormat="1" ht="15">
      <c r="A33" s="4"/>
      <c r="B33" s="174" t="s">
        <v>353</v>
      </c>
      <c r="C33" s="173">
        <v>30000</v>
      </c>
      <c r="D33" s="173"/>
      <c r="E33" s="172">
        <v>30000</v>
      </c>
      <c r="F33" s="44"/>
      <c r="G33" s="48"/>
    </row>
    <row r="34" spans="1:7" s="1" customFormat="1" ht="15">
      <c r="A34" s="4"/>
      <c r="B34" s="174" t="s">
        <v>352</v>
      </c>
      <c r="C34" s="173">
        <v>0</v>
      </c>
      <c r="D34" s="173"/>
      <c r="E34" s="172">
        <v>15000</v>
      </c>
      <c r="F34" s="44"/>
      <c r="G34" s="48"/>
    </row>
    <row r="35" spans="1:7" s="1" customFormat="1" ht="15">
      <c r="A35" s="4"/>
      <c r="B35" s="174" t="s">
        <v>351</v>
      </c>
      <c r="C35" s="173">
        <v>15000</v>
      </c>
      <c r="D35" s="173"/>
      <c r="E35" s="172">
        <v>15000</v>
      </c>
      <c r="F35" s="44"/>
      <c r="G35" s="48"/>
    </row>
    <row r="36" spans="1:7" s="1" customFormat="1" ht="15">
      <c r="A36" s="4"/>
      <c r="B36" s="174" t="s">
        <v>350</v>
      </c>
      <c r="C36" s="173">
        <v>30000</v>
      </c>
      <c r="D36" s="173"/>
      <c r="E36" s="172">
        <v>30000</v>
      </c>
      <c r="F36" s="44"/>
      <c r="G36" s="48"/>
    </row>
    <row r="37" spans="1:7" s="1" customFormat="1" ht="15.75" thickBot="1">
      <c r="A37" s="4"/>
      <c r="B37" s="174" t="s">
        <v>349</v>
      </c>
      <c r="C37" s="173">
        <v>0</v>
      </c>
      <c r="D37" s="173"/>
      <c r="E37" s="172">
        <v>5000</v>
      </c>
      <c r="F37" s="44"/>
      <c r="G37" s="48"/>
    </row>
    <row r="38" spans="1:7" s="1" customFormat="1" ht="16.5" thickBot="1">
      <c r="A38" s="4"/>
      <c r="B38" s="171" t="s">
        <v>348</v>
      </c>
      <c r="C38" s="170">
        <f>SUM(C32:C37)</f>
        <v>275000</v>
      </c>
      <c r="D38" s="169"/>
      <c r="E38" s="168">
        <f>+E32+E33+E34+E35+E36+E37</f>
        <v>295000</v>
      </c>
      <c r="F38" s="44"/>
      <c r="G38" s="167"/>
    </row>
    <row r="39" spans="1:7" s="1" customFormat="1" ht="17.25" thickBot="1" thickTop="1">
      <c r="A39" s="4"/>
      <c r="B39" s="7"/>
      <c r="C39" s="119"/>
      <c r="D39" s="119"/>
      <c r="E39" s="160"/>
      <c r="F39" s="44"/>
      <c r="G39" s="48"/>
    </row>
    <row r="40" spans="1:7" s="1" customFormat="1" ht="15.75">
      <c r="A40" s="4"/>
      <c r="B40" s="19"/>
      <c r="C40" s="80"/>
      <c r="D40" s="80"/>
      <c r="E40" s="19"/>
      <c r="F40" s="44"/>
      <c r="G40" s="48"/>
    </row>
    <row r="41" spans="1:7" s="1" customFormat="1" ht="15">
      <c r="A41" s="4"/>
      <c r="B41" s="19"/>
      <c r="C41" s="19"/>
      <c r="D41" s="19"/>
      <c r="E41" s="19"/>
      <c r="F41" s="44"/>
      <c r="G41" s="48"/>
    </row>
    <row r="42" spans="1:7" s="1" customFormat="1" ht="21" thickBot="1">
      <c r="A42" s="4"/>
      <c r="B42" s="24" t="s">
        <v>347</v>
      </c>
      <c r="C42" s="6"/>
      <c r="D42" s="6"/>
      <c r="E42" s="6"/>
      <c r="F42" s="44"/>
      <c r="G42" s="48"/>
    </row>
    <row r="43" spans="1:7" s="1" customFormat="1" ht="18.75" thickBot="1">
      <c r="A43" s="4"/>
      <c r="B43" s="86" t="s">
        <v>346</v>
      </c>
      <c r="C43" s="22">
        <v>2022</v>
      </c>
      <c r="D43" s="21"/>
      <c r="E43" s="20">
        <v>2021</v>
      </c>
      <c r="F43" s="44"/>
      <c r="G43" s="48"/>
    </row>
    <row r="44" spans="1:7" s="1" customFormat="1" ht="62.25" customHeight="1" thickBot="1">
      <c r="A44" s="4"/>
      <c r="B44" s="32" t="s">
        <v>345</v>
      </c>
      <c r="C44" s="105"/>
      <c r="D44" s="105"/>
      <c r="E44" s="104"/>
      <c r="F44" s="44"/>
      <c r="G44" s="48"/>
    </row>
    <row r="45" spans="1:7" s="1" customFormat="1" ht="15">
      <c r="A45" s="4"/>
      <c r="B45" s="117"/>
      <c r="C45" s="166"/>
      <c r="D45" s="166"/>
      <c r="E45" s="165"/>
      <c r="F45" s="44"/>
      <c r="G45" s="48"/>
    </row>
    <row r="46" spans="1:7" s="1" customFormat="1" ht="16.5" thickBot="1">
      <c r="A46" s="4"/>
      <c r="B46" s="32"/>
      <c r="C46" s="164">
        <v>2022</v>
      </c>
      <c r="D46" s="122"/>
      <c r="E46" s="163">
        <v>2021</v>
      </c>
      <c r="F46" s="44"/>
      <c r="G46" s="48"/>
    </row>
    <row r="47" spans="1:7" s="1" customFormat="1" ht="15.75" thickBot="1">
      <c r="A47" s="4"/>
      <c r="B47" s="15" t="s">
        <v>344</v>
      </c>
      <c r="C47" s="83">
        <v>1197082.5</v>
      </c>
      <c r="D47" s="83"/>
      <c r="E47" s="82">
        <v>1029842.82</v>
      </c>
      <c r="F47" s="44"/>
      <c r="G47" s="48"/>
    </row>
    <row r="48" spans="1:7" s="1" customFormat="1" ht="15.75" hidden="1" thickBot="1">
      <c r="A48" s="4"/>
      <c r="B48" s="15" t="s">
        <v>343</v>
      </c>
      <c r="C48" s="83">
        <v>0</v>
      </c>
      <c r="D48" s="83"/>
      <c r="E48" s="82">
        <v>0</v>
      </c>
      <c r="F48" s="44"/>
      <c r="G48" s="48"/>
    </row>
    <row r="49" spans="1:11" ht="16.5" thickBot="1">
      <c r="A49" s="4"/>
      <c r="B49" s="11" t="s">
        <v>342</v>
      </c>
      <c r="C49" s="112">
        <f>SUM(C47:C48)</f>
        <v>1197082.5</v>
      </c>
      <c r="D49" s="85"/>
      <c r="E49" s="92">
        <f>SUM(E47:E48)</f>
        <v>1029842.82</v>
      </c>
      <c r="F49" s="44"/>
      <c r="G49" s="48"/>
      <c r="K49" s="1"/>
    </row>
    <row r="50" spans="1:11" ht="16.5" thickBot="1" thickTop="1">
      <c r="A50" s="4"/>
      <c r="B50" s="7"/>
      <c r="C50" s="6"/>
      <c r="D50" s="6"/>
      <c r="E50" s="5"/>
      <c r="F50" s="44"/>
      <c r="G50" s="48"/>
      <c r="K50" s="1"/>
    </row>
    <row r="51" spans="1:11" ht="15">
      <c r="A51" s="4"/>
      <c r="B51" s="19"/>
      <c r="C51" s="19"/>
      <c r="D51" s="19"/>
      <c r="E51" s="19"/>
      <c r="F51" s="44"/>
      <c r="G51" s="48"/>
      <c r="K51" s="1"/>
    </row>
    <row r="52" spans="1:11" ht="21" thickBot="1">
      <c r="A52" s="4"/>
      <c r="B52" s="24" t="s">
        <v>341</v>
      </c>
      <c r="C52" s="6"/>
      <c r="D52" s="6"/>
      <c r="E52" s="6"/>
      <c r="F52" s="44"/>
      <c r="G52" s="48"/>
      <c r="K52" s="1"/>
    </row>
    <row r="53" spans="1:11" ht="18.75" thickBot="1">
      <c r="A53" s="4"/>
      <c r="B53" s="86" t="s">
        <v>340</v>
      </c>
      <c r="C53" s="22">
        <v>2022</v>
      </c>
      <c r="D53" s="21"/>
      <c r="E53" s="20">
        <v>2021</v>
      </c>
      <c r="F53" s="44"/>
      <c r="G53" s="48"/>
      <c r="I53" s="162"/>
      <c r="K53" s="1"/>
    </row>
    <row r="54" spans="1:11" ht="51.75" customHeight="1" thickBot="1">
      <c r="A54" s="4"/>
      <c r="B54" s="118" t="s">
        <v>339</v>
      </c>
      <c r="C54" s="161"/>
      <c r="D54" s="161"/>
      <c r="E54" s="160"/>
      <c r="F54" s="44"/>
      <c r="G54" s="48"/>
      <c r="K54" s="1"/>
    </row>
    <row r="55" spans="1:11" ht="18.75" customHeight="1">
      <c r="A55" s="4"/>
      <c r="B55" s="159"/>
      <c r="C55" s="158"/>
      <c r="D55" s="158"/>
      <c r="E55" s="157"/>
      <c r="F55" s="44"/>
      <c r="G55" s="48"/>
      <c r="K55" s="1"/>
    </row>
    <row r="56" spans="1:11" ht="18" customHeight="1">
      <c r="A56" s="4"/>
      <c r="B56" s="156" t="s">
        <v>338</v>
      </c>
      <c r="C56" s="42">
        <v>717883.51</v>
      </c>
      <c r="D56" s="42"/>
      <c r="E56" s="41">
        <v>0</v>
      </c>
      <c r="F56" s="44"/>
      <c r="G56" s="48"/>
      <c r="K56" s="1"/>
    </row>
    <row r="57" spans="1:11" ht="18" customHeight="1">
      <c r="A57" s="4"/>
      <c r="B57" s="15" t="s">
        <v>337</v>
      </c>
      <c r="C57" s="42">
        <v>1772900</v>
      </c>
      <c r="D57" s="42"/>
      <c r="E57" s="41">
        <v>1306900</v>
      </c>
      <c r="F57" s="44"/>
      <c r="G57" s="48"/>
      <c r="K57" s="1"/>
    </row>
    <row r="58" spans="1:11" ht="15">
      <c r="A58" s="4"/>
      <c r="B58" s="78" t="s">
        <v>336</v>
      </c>
      <c r="C58" s="48">
        <v>0</v>
      </c>
      <c r="D58" s="77"/>
      <c r="E58" s="155">
        <v>35000</v>
      </c>
      <c r="F58" s="44"/>
      <c r="G58" s="48"/>
      <c r="K58" s="1"/>
    </row>
    <row r="59" spans="1:11" ht="15.75" thickBot="1">
      <c r="A59" s="4"/>
      <c r="B59" s="78" t="s">
        <v>335</v>
      </c>
      <c r="C59" s="48">
        <v>2968.32</v>
      </c>
      <c r="D59" s="77"/>
      <c r="E59" s="155"/>
      <c r="F59" s="44"/>
      <c r="G59" s="48"/>
      <c r="K59" s="1"/>
    </row>
    <row r="60" spans="1:11" ht="15.75">
      <c r="A60" s="4"/>
      <c r="B60" s="11" t="s">
        <v>334</v>
      </c>
      <c r="C60" s="154">
        <f>SUM(C56:C59)</f>
        <v>2493751.8299999996</v>
      </c>
      <c r="D60" s="152"/>
      <c r="E60" s="153">
        <f>SUM(E56:E59)</f>
        <v>1341900</v>
      </c>
      <c r="F60" s="44"/>
      <c r="G60" s="48"/>
      <c r="K60" s="1"/>
    </row>
    <row r="61" spans="1:11" ht="15.75">
      <c r="A61" s="4"/>
      <c r="B61" s="11"/>
      <c r="C61" s="152"/>
      <c r="D61" s="152"/>
      <c r="E61" s="151"/>
      <c r="F61" s="44"/>
      <c r="G61" s="48"/>
      <c r="K61" s="1"/>
    </row>
    <row r="62" spans="1:11" ht="15.75">
      <c r="A62" s="4"/>
      <c r="B62" s="11" t="s">
        <v>333</v>
      </c>
      <c r="C62" s="85"/>
      <c r="D62" s="85"/>
      <c r="E62" s="91"/>
      <c r="F62" s="44"/>
      <c r="G62" s="48"/>
      <c r="K62" s="1"/>
    </row>
    <row r="63" spans="1:11" ht="18" customHeight="1" thickBot="1">
      <c r="A63" s="4"/>
      <c r="B63" s="150" t="s">
        <v>332</v>
      </c>
      <c r="C63" s="119"/>
      <c r="D63" s="119"/>
      <c r="E63" s="88"/>
      <c r="F63" s="44"/>
      <c r="G63" s="48"/>
      <c r="K63" s="1"/>
    </row>
    <row r="64" spans="1:11" ht="15">
      <c r="A64" s="4"/>
      <c r="B64" s="19"/>
      <c r="C64" s="19"/>
      <c r="D64" s="19"/>
      <c r="E64" s="51"/>
      <c r="F64" s="44"/>
      <c r="G64" s="48"/>
      <c r="K64" s="1"/>
    </row>
    <row r="65" spans="1:11" ht="21" thickBot="1">
      <c r="A65" s="4"/>
      <c r="B65" s="24" t="s">
        <v>331</v>
      </c>
      <c r="C65" s="6"/>
      <c r="D65" s="6"/>
      <c r="E65" s="40"/>
      <c r="F65" s="44"/>
      <c r="G65" s="48"/>
      <c r="K65" s="1"/>
    </row>
    <row r="66" spans="1:11" ht="18.75" thickBot="1">
      <c r="A66" s="4"/>
      <c r="B66" s="86" t="s">
        <v>330</v>
      </c>
      <c r="C66" s="22">
        <v>2022</v>
      </c>
      <c r="D66" s="21"/>
      <c r="E66" s="20">
        <v>2021</v>
      </c>
      <c r="F66" s="44"/>
      <c r="G66" s="48"/>
      <c r="K66" s="1"/>
    </row>
    <row r="67" spans="1:11" ht="45.75" thickBot="1">
      <c r="A67" s="4"/>
      <c r="B67" s="118" t="s">
        <v>329</v>
      </c>
      <c r="C67" s="6"/>
      <c r="D67" s="6"/>
      <c r="E67" s="149"/>
      <c r="F67" s="44"/>
      <c r="G67" s="48"/>
      <c r="K67" s="1"/>
    </row>
    <row r="68" spans="1:11" ht="15">
      <c r="A68" s="4"/>
      <c r="B68" s="32"/>
      <c r="C68" s="19"/>
      <c r="D68" s="19"/>
      <c r="E68" s="108"/>
      <c r="F68" s="44"/>
      <c r="G68" s="48"/>
      <c r="K68" s="1"/>
    </row>
    <row r="69" spans="1:11" ht="15">
      <c r="A69" s="4"/>
      <c r="B69" s="15" t="s">
        <v>328</v>
      </c>
      <c r="C69" s="51">
        <v>1294679155.51</v>
      </c>
      <c r="D69" s="51"/>
      <c r="E69" s="108">
        <v>1211983632.62</v>
      </c>
      <c r="F69" s="44"/>
      <c r="G69" s="48"/>
      <c r="K69" s="1"/>
    </row>
    <row r="70" spans="1:11" ht="15">
      <c r="A70" s="4"/>
      <c r="B70" s="15" t="s">
        <v>327</v>
      </c>
      <c r="C70" s="51">
        <v>0</v>
      </c>
      <c r="D70" s="51"/>
      <c r="E70" s="108">
        <v>1269968.47</v>
      </c>
      <c r="F70" s="44"/>
      <c r="G70" s="48"/>
      <c r="K70" s="1"/>
    </row>
    <row r="71" spans="1:11" ht="15">
      <c r="A71" s="4"/>
      <c r="B71" s="15" t="s">
        <v>326</v>
      </c>
      <c r="C71" s="51">
        <v>143065036.12</v>
      </c>
      <c r="D71" s="51"/>
      <c r="E71" s="108">
        <v>289197.43</v>
      </c>
      <c r="F71" s="44"/>
      <c r="G71" s="48"/>
      <c r="H71" s="48"/>
      <c r="K71" s="1"/>
    </row>
    <row r="72" spans="1:11" ht="15.75">
      <c r="A72" s="4"/>
      <c r="B72" s="46" t="s">
        <v>325</v>
      </c>
      <c r="C72" s="134">
        <v>-942398716.17</v>
      </c>
      <c r="D72" s="98"/>
      <c r="E72" s="146">
        <v>-726482123.13</v>
      </c>
      <c r="F72" s="44"/>
      <c r="K72" s="1"/>
    </row>
    <row r="73" spans="1:11" ht="16.5" thickBot="1">
      <c r="A73" s="4"/>
      <c r="B73" s="11" t="s">
        <v>316</v>
      </c>
      <c r="C73" s="144">
        <f>SUM(C69:C72)</f>
        <v>495345475.46000016</v>
      </c>
      <c r="D73" s="80"/>
      <c r="E73" s="143">
        <f>SUM(E69:E72)</f>
        <v>487060675.39</v>
      </c>
      <c r="F73" s="9"/>
      <c r="G73" s="48"/>
      <c r="K73" s="1"/>
    </row>
    <row r="74" spans="1:11" ht="15.75">
      <c r="A74" s="4"/>
      <c r="B74" s="11"/>
      <c r="C74" s="80"/>
      <c r="D74" s="80"/>
      <c r="E74" s="84"/>
      <c r="G74" s="97"/>
      <c r="K74" s="1"/>
    </row>
    <row r="75" spans="1:11" ht="120">
      <c r="A75" s="4"/>
      <c r="B75" s="99" t="s">
        <v>324</v>
      </c>
      <c r="C75" s="19"/>
      <c r="D75" s="19"/>
      <c r="E75" s="108"/>
      <c r="F75" s="44"/>
      <c r="G75" s="48"/>
      <c r="K75" s="1"/>
    </row>
    <row r="76" spans="1:11" ht="15">
      <c r="A76" s="4"/>
      <c r="B76" s="99"/>
      <c r="C76" s="19"/>
      <c r="D76" s="19"/>
      <c r="E76" s="108"/>
      <c r="F76" s="44"/>
      <c r="G76" s="48"/>
      <c r="K76" s="1"/>
    </row>
    <row r="77" spans="1:11" ht="15.75">
      <c r="A77" s="4"/>
      <c r="B77" s="202" t="s">
        <v>323</v>
      </c>
      <c r="C77" s="203"/>
      <c r="D77" s="203"/>
      <c r="E77" s="204"/>
      <c r="F77" s="44"/>
      <c r="G77" s="48"/>
      <c r="K77" s="1"/>
    </row>
    <row r="78" spans="1:11" ht="15.75">
      <c r="A78" s="4"/>
      <c r="B78" s="202" t="s">
        <v>322</v>
      </c>
      <c r="C78" s="203"/>
      <c r="D78" s="203"/>
      <c r="E78" s="204"/>
      <c r="F78" s="44"/>
      <c r="G78" s="48"/>
      <c r="K78" s="1"/>
    </row>
    <row r="79" spans="1:11" ht="15.75">
      <c r="A79" s="4"/>
      <c r="B79" s="11" t="s">
        <v>321</v>
      </c>
      <c r="C79" s="148"/>
      <c r="D79" s="148"/>
      <c r="E79" s="147"/>
      <c r="F79" s="44"/>
      <c r="G79" s="48"/>
      <c r="K79" s="1"/>
    </row>
    <row r="80" spans="1:11" ht="15.75">
      <c r="A80" s="4"/>
      <c r="B80" s="11"/>
      <c r="C80" s="80"/>
      <c r="D80" s="80"/>
      <c r="E80" s="84"/>
      <c r="F80" s="44"/>
      <c r="G80" s="48"/>
      <c r="K80" s="1"/>
    </row>
    <row r="81" spans="1:11" ht="8.25" customHeight="1">
      <c r="A81" s="4"/>
      <c r="B81" s="99"/>
      <c r="C81" s="19"/>
      <c r="D81" s="19"/>
      <c r="E81" s="108"/>
      <c r="F81" s="44"/>
      <c r="G81" s="48"/>
      <c r="K81" s="1"/>
    </row>
    <row r="82" spans="1:11" ht="15">
      <c r="A82" s="4"/>
      <c r="B82" s="15" t="s">
        <v>320</v>
      </c>
      <c r="C82" s="51">
        <v>102156800</v>
      </c>
      <c r="D82" s="51"/>
      <c r="E82" s="108">
        <v>102156800</v>
      </c>
      <c r="F82" s="44"/>
      <c r="G82" s="48"/>
      <c r="K82" s="1"/>
    </row>
    <row r="83" spans="1:11" ht="15.75">
      <c r="A83" s="4"/>
      <c r="B83" s="46" t="s">
        <v>319</v>
      </c>
      <c r="C83" s="51"/>
      <c r="D83" s="51"/>
      <c r="E83" s="108"/>
      <c r="F83" s="44"/>
      <c r="G83" s="44"/>
      <c r="K83" s="1"/>
    </row>
    <row r="84" spans="1:11" ht="15.75">
      <c r="A84" s="4"/>
      <c r="B84" s="15" t="s">
        <v>318</v>
      </c>
      <c r="C84" s="51">
        <v>79563367.15</v>
      </c>
      <c r="D84" s="51"/>
      <c r="E84" s="108">
        <v>70876753.57</v>
      </c>
      <c r="F84" s="9"/>
      <c r="G84" s="44"/>
      <c r="K84" s="1"/>
    </row>
    <row r="85" spans="1:11" ht="15.75">
      <c r="A85" s="4"/>
      <c r="B85" s="46" t="s">
        <v>317</v>
      </c>
      <c r="C85" s="134">
        <v>-8483058.52</v>
      </c>
      <c r="D85" s="98"/>
      <c r="E85" s="146">
        <v>-7980132.25</v>
      </c>
      <c r="F85" s="44"/>
      <c r="I85" s="145">
        <f>+C72+C85</f>
        <v>-950881774.6899999</v>
      </c>
      <c r="K85" s="1"/>
    </row>
    <row r="86" spans="1:11" ht="16.5" thickBot="1">
      <c r="A86" s="4"/>
      <c r="B86" s="11" t="s">
        <v>316</v>
      </c>
      <c r="C86" s="144">
        <f>+C82+C84+C85</f>
        <v>173237108.63</v>
      </c>
      <c r="D86" s="80"/>
      <c r="E86" s="143">
        <f>SUM(E82:E85)</f>
        <v>165053421.32</v>
      </c>
      <c r="F86" s="44"/>
      <c r="G86" s="97"/>
      <c r="H86" s="48"/>
      <c r="K86" s="1"/>
    </row>
    <row r="87" spans="1:11" ht="15.75">
      <c r="A87" s="4"/>
      <c r="B87" s="11"/>
      <c r="C87" s="51"/>
      <c r="D87" s="80"/>
      <c r="E87" s="108"/>
      <c r="F87" s="44"/>
      <c r="G87" s="97"/>
      <c r="H87" s="48"/>
      <c r="K87" s="1"/>
    </row>
    <row r="88" spans="1:11" ht="16.5" thickBot="1">
      <c r="A88" s="4"/>
      <c r="B88" s="46" t="s">
        <v>315</v>
      </c>
      <c r="C88" s="142">
        <f>+C73+C86</f>
        <v>668582584.0900002</v>
      </c>
      <c r="D88" s="80"/>
      <c r="E88" s="141">
        <f>+E73+E86</f>
        <v>652114096.71</v>
      </c>
      <c r="F88" s="44"/>
      <c r="G88" s="48"/>
      <c r="H88" s="48"/>
      <c r="K88" s="1"/>
    </row>
    <row r="89" spans="1:11" ht="16.5" thickTop="1">
      <c r="A89" s="4"/>
      <c r="B89" s="46"/>
      <c r="C89" s="80"/>
      <c r="D89" s="80"/>
      <c r="E89" s="84"/>
      <c r="F89" s="44"/>
      <c r="G89" s="48"/>
      <c r="H89" s="48"/>
      <c r="K89" s="1"/>
    </row>
    <row r="90" spans="1:11" ht="15.75">
      <c r="A90" s="4"/>
      <c r="B90" s="46" t="s">
        <v>314</v>
      </c>
      <c r="C90" s="80"/>
      <c r="D90" s="80"/>
      <c r="E90" s="84"/>
      <c r="F90" s="44"/>
      <c r="G90" s="48"/>
      <c r="H90" s="48"/>
      <c r="K90" s="1"/>
    </row>
    <row r="91" spans="1:11" ht="15.75">
      <c r="A91" s="4"/>
      <c r="B91" s="46" t="s">
        <v>313</v>
      </c>
      <c r="C91" s="80"/>
      <c r="D91" s="80"/>
      <c r="E91" s="84"/>
      <c r="F91" s="44"/>
      <c r="G91" s="48"/>
      <c r="H91" s="48"/>
      <c r="K91" s="1"/>
    </row>
    <row r="92" spans="1:11" ht="16.5" thickBot="1">
      <c r="A92" s="4"/>
      <c r="B92" s="55" t="s">
        <v>312</v>
      </c>
      <c r="C92" s="6"/>
      <c r="D92" s="6"/>
      <c r="E92" s="5"/>
      <c r="F92" s="44"/>
      <c r="G92" s="48"/>
      <c r="K92" s="1"/>
    </row>
    <row r="93" spans="1:11" ht="15">
      <c r="A93" s="4"/>
      <c r="B93" s="19"/>
      <c r="C93" s="51"/>
      <c r="D93" s="19"/>
      <c r="E93" s="19"/>
      <c r="F93" s="44"/>
      <c r="G93" s="48"/>
      <c r="I93" s="124"/>
      <c r="K93" s="1"/>
    </row>
    <row r="94" spans="1:11" ht="19.5" thickBot="1">
      <c r="A94" s="4"/>
      <c r="B94" s="205" t="s">
        <v>311</v>
      </c>
      <c r="C94" s="205"/>
      <c r="D94" s="205"/>
      <c r="E94" s="205"/>
      <c r="F94" s="205"/>
      <c r="G94" s="205"/>
      <c r="H94" s="205"/>
      <c r="I94" s="205"/>
      <c r="K94" s="1"/>
    </row>
    <row r="95" spans="1:11" ht="15.75">
      <c r="A95" s="4"/>
      <c r="B95" s="140"/>
      <c r="C95" s="21"/>
      <c r="D95" s="21" t="s">
        <v>310</v>
      </c>
      <c r="E95" s="21" t="s">
        <v>309</v>
      </c>
      <c r="F95" s="139" t="s">
        <v>308</v>
      </c>
      <c r="G95" s="138" t="s">
        <v>307</v>
      </c>
      <c r="H95" s="138" t="s">
        <v>306</v>
      </c>
      <c r="I95" s="137" t="s">
        <v>305</v>
      </c>
      <c r="K95" s="1"/>
    </row>
    <row r="96" spans="1:11" ht="15.75">
      <c r="A96" s="4"/>
      <c r="B96" s="46"/>
      <c r="C96" s="122" t="s">
        <v>304</v>
      </c>
      <c r="D96" s="122" t="s">
        <v>303</v>
      </c>
      <c r="E96" s="122" t="s">
        <v>302</v>
      </c>
      <c r="F96" s="136" t="s">
        <v>301</v>
      </c>
      <c r="G96" s="135" t="s">
        <v>300</v>
      </c>
      <c r="H96" s="135" t="s">
        <v>299</v>
      </c>
      <c r="I96" s="121"/>
      <c r="K96" s="1"/>
    </row>
    <row r="97" spans="1:11" ht="15">
      <c r="A97" s="4"/>
      <c r="B97" s="15" t="s">
        <v>298</v>
      </c>
      <c r="C97" s="98">
        <v>102156800</v>
      </c>
      <c r="D97" s="98">
        <v>0</v>
      </c>
      <c r="E97" s="98">
        <v>0</v>
      </c>
      <c r="F97" s="98">
        <v>955920051.86</v>
      </c>
      <c r="G97" s="44">
        <v>269273205.01</v>
      </c>
      <c r="H97" s="44">
        <v>79563367.15</v>
      </c>
      <c r="I97" s="133">
        <f aca="true" t="shared" si="0" ref="I97:I102">SUM(C97:H97)</f>
        <v>1406913424.02</v>
      </c>
      <c r="K97" s="1"/>
    </row>
    <row r="98" spans="1:11" ht="15">
      <c r="A98" s="4"/>
      <c r="B98" s="15" t="s">
        <v>297</v>
      </c>
      <c r="C98" s="98">
        <v>0</v>
      </c>
      <c r="D98" s="98">
        <v>0</v>
      </c>
      <c r="E98" s="51">
        <v>143065036.12</v>
      </c>
      <c r="F98" s="98">
        <f>70061668.11-G98</f>
        <v>16684093.280000001</v>
      </c>
      <c r="G98" s="44">
        <v>53377574.83</v>
      </c>
      <c r="H98" s="98">
        <v>0</v>
      </c>
      <c r="I98" s="133">
        <f t="shared" si="0"/>
        <v>213126704.23000002</v>
      </c>
      <c r="K98" s="1"/>
    </row>
    <row r="99" spans="1:11" ht="15">
      <c r="A99" s="4"/>
      <c r="B99" s="15" t="s">
        <v>296</v>
      </c>
      <c r="C99" s="98">
        <v>0</v>
      </c>
      <c r="D99" s="98">
        <v>0</v>
      </c>
      <c r="E99" s="98">
        <v>0</v>
      </c>
      <c r="F99" s="98">
        <v>0</v>
      </c>
      <c r="G99" s="98">
        <v>0</v>
      </c>
      <c r="H99" s="98">
        <v>0</v>
      </c>
      <c r="I99" s="133">
        <f t="shared" si="0"/>
        <v>0</v>
      </c>
      <c r="K99" s="1"/>
    </row>
    <row r="100" spans="1:11" ht="15">
      <c r="A100" s="4"/>
      <c r="B100" s="15" t="s">
        <v>290</v>
      </c>
      <c r="C100" s="98">
        <v>0</v>
      </c>
      <c r="D100" s="98">
        <v>0</v>
      </c>
      <c r="E100" s="98">
        <v>0</v>
      </c>
      <c r="F100" s="98">
        <v>-575769.47</v>
      </c>
      <c r="G100" s="98">
        <v>0</v>
      </c>
      <c r="H100" s="98">
        <v>0</v>
      </c>
      <c r="I100" s="133">
        <f t="shared" si="0"/>
        <v>-575769.47</v>
      </c>
      <c r="K100" s="1"/>
    </row>
    <row r="101" spans="1:11" ht="15">
      <c r="A101" s="4"/>
      <c r="B101" s="15" t="s">
        <v>295</v>
      </c>
      <c r="C101" s="98">
        <v>0</v>
      </c>
      <c r="D101" s="98">
        <v>0</v>
      </c>
      <c r="E101" s="98">
        <v>0</v>
      </c>
      <c r="F101" s="98">
        <v>0</v>
      </c>
      <c r="G101" s="98">
        <v>0</v>
      </c>
      <c r="H101" s="98">
        <v>0</v>
      </c>
      <c r="I101" s="133">
        <f t="shared" si="0"/>
        <v>0</v>
      </c>
      <c r="K101" s="1"/>
    </row>
    <row r="102" spans="1:11" ht="15">
      <c r="A102" s="4"/>
      <c r="B102" s="15" t="s">
        <v>294</v>
      </c>
      <c r="C102" s="98">
        <v>0</v>
      </c>
      <c r="D102" s="98">
        <v>0</v>
      </c>
      <c r="E102" s="98">
        <v>0</v>
      </c>
      <c r="F102" s="134">
        <v>0</v>
      </c>
      <c r="G102" s="98">
        <v>0</v>
      </c>
      <c r="H102" s="98">
        <v>0</v>
      </c>
      <c r="I102" s="133">
        <f t="shared" si="0"/>
        <v>0</v>
      </c>
      <c r="K102" s="1"/>
    </row>
    <row r="103" spans="1:11" ht="15">
      <c r="A103" s="4"/>
      <c r="B103" s="15" t="s">
        <v>289</v>
      </c>
      <c r="C103" s="132">
        <f aca="true" t="shared" si="1" ref="C103:I103">SUM(C97:C102)</f>
        <v>102156800</v>
      </c>
      <c r="D103" s="132">
        <f t="shared" si="1"/>
        <v>0</v>
      </c>
      <c r="E103" s="132">
        <f t="shared" si="1"/>
        <v>143065036.12</v>
      </c>
      <c r="F103" s="132">
        <f t="shared" si="1"/>
        <v>972028375.67</v>
      </c>
      <c r="G103" s="131">
        <f t="shared" si="1"/>
        <v>322650779.84</v>
      </c>
      <c r="H103" s="131">
        <f t="shared" si="1"/>
        <v>79563367.15</v>
      </c>
      <c r="I103" s="130">
        <f t="shared" si="1"/>
        <v>1619464358.78</v>
      </c>
      <c r="K103" s="1"/>
    </row>
    <row r="104" spans="1:11" ht="15">
      <c r="A104" s="4"/>
      <c r="B104" s="15"/>
      <c r="C104" s="98"/>
      <c r="D104" s="98"/>
      <c r="E104" s="98"/>
      <c r="F104" s="98"/>
      <c r="G104" s="44"/>
      <c r="H104" s="44"/>
      <c r="I104" s="133"/>
      <c r="K104" s="1"/>
    </row>
    <row r="105" spans="1:11" ht="15">
      <c r="A105" s="4"/>
      <c r="B105" s="15" t="s">
        <v>293</v>
      </c>
      <c r="C105" s="98"/>
      <c r="D105" s="98"/>
      <c r="E105" s="98"/>
      <c r="F105" s="98"/>
      <c r="G105" s="44"/>
      <c r="H105" s="44"/>
      <c r="I105" s="133"/>
      <c r="K105" s="1"/>
    </row>
    <row r="106" spans="1:9" ht="15">
      <c r="A106" s="4"/>
      <c r="B106" s="15" t="s">
        <v>292</v>
      </c>
      <c r="C106" s="98">
        <v>0</v>
      </c>
      <c r="D106" s="98">
        <v>0</v>
      </c>
      <c r="E106" s="98">
        <v>0</v>
      </c>
      <c r="F106" s="98">
        <v>-631964732.97</v>
      </c>
      <c r="G106" s="98">
        <v>-201690821.5</v>
      </c>
      <c r="H106" s="98">
        <v>-8483058.52</v>
      </c>
      <c r="I106" s="133">
        <f>SUM(C106:H106)</f>
        <v>-842138612.99</v>
      </c>
    </row>
    <row r="107" spans="1:11" ht="15">
      <c r="A107" s="4"/>
      <c r="B107" s="15" t="s">
        <v>291</v>
      </c>
      <c r="C107" s="98">
        <v>0</v>
      </c>
      <c r="D107" s="98">
        <v>0</v>
      </c>
      <c r="E107" s="98">
        <v>0</v>
      </c>
      <c r="F107" s="98">
        <f>-108743161.7-G107</f>
        <v>-98067646.64</v>
      </c>
      <c r="G107" s="98">
        <v>-10675515.06</v>
      </c>
      <c r="H107" s="98">
        <v>0</v>
      </c>
      <c r="I107" s="133">
        <f>SUM(C107:H107)</f>
        <v>-108743161.7</v>
      </c>
      <c r="K107" s="2">
        <f>+I107+'[1] ERF-Rendimiento Financiero'!D18</f>
        <v>0</v>
      </c>
    </row>
    <row r="108" spans="1:9" ht="15">
      <c r="A108" s="4"/>
      <c r="B108" s="15" t="s">
        <v>290</v>
      </c>
      <c r="C108" s="98">
        <v>0</v>
      </c>
      <c r="D108" s="98">
        <v>0</v>
      </c>
      <c r="E108" s="98">
        <v>0</v>
      </c>
      <c r="F108" s="98">
        <v>0</v>
      </c>
      <c r="G108" s="98">
        <v>0</v>
      </c>
      <c r="H108" s="98">
        <v>0</v>
      </c>
      <c r="I108" s="133">
        <f>SUM(C108:H108)</f>
        <v>0</v>
      </c>
    </row>
    <row r="109" spans="1:9" ht="15">
      <c r="A109" s="4"/>
      <c r="B109" s="15" t="s">
        <v>289</v>
      </c>
      <c r="C109" s="132">
        <f aca="true" t="shared" si="2" ref="C109:I109">SUM(C106:C108)</f>
        <v>0</v>
      </c>
      <c r="D109" s="132">
        <f t="shared" si="2"/>
        <v>0</v>
      </c>
      <c r="E109" s="132">
        <f t="shared" si="2"/>
        <v>0</v>
      </c>
      <c r="F109" s="132">
        <f t="shared" si="2"/>
        <v>-730032379.61</v>
      </c>
      <c r="G109" s="131">
        <f t="shared" si="2"/>
        <v>-212366336.56</v>
      </c>
      <c r="H109" s="131">
        <f t="shared" si="2"/>
        <v>-8483058.52</v>
      </c>
      <c r="I109" s="130">
        <f t="shared" si="2"/>
        <v>-950881774.69</v>
      </c>
    </row>
    <row r="110" spans="1:9" ht="16.5" thickBot="1">
      <c r="A110" s="4"/>
      <c r="B110" s="46" t="s">
        <v>288</v>
      </c>
      <c r="C110" s="129">
        <f aca="true" t="shared" si="3" ref="C110:I110">+C103+C109</f>
        <v>102156800</v>
      </c>
      <c r="D110" s="129">
        <f t="shared" si="3"/>
        <v>0</v>
      </c>
      <c r="E110" s="129">
        <f t="shared" si="3"/>
        <v>143065036.12</v>
      </c>
      <c r="F110" s="129">
        <f t="shared" si="3"/>
        <v>241995996.05999994</v>
      </c>
      <c r="G110" s="128">
        <f t="shared" si="3"/>
        <v>110284443.27999997</v>
      </c>
      <c r="H110" s="128">
        <f t="shared" si="3"/>
        <v>71080308.63000001</v>
      </c>
      <c r="I110" s="127">
        <f t="shared" si="3"/>
        <v>668582584.0899999</v>
      </c>
    </row>
    <row r="111" spans="1:9" ht="17.25" thickBot="1" thickTop="1">
      <c r="A111" s="4"/>
      <c r="B111" s="55"/>
      <c r="C111" s="6"/>
      <c r="D111" s="6"/>
      <c r="E111" s="6"/>
      <c r="F111" s="40"/>
      <c r="G111" s="126"/>
      <c r="H111" s="126"/>
      <c r="I111" s="5"/>
    </row>
    <row r="112" spans="1:7" ht="18.75" customHeight="1">
      <c r="A112" s="4"/>
      <c r="B112" s="192" t="s">
        <v>287</v>
      </c>
      <c r="C112" s="192"/>
      <c r="D112" s="192"/>
      <c r="E112" s="192"/>
      <c r="F112" s="9"/>
      <c r="G112" s="48"/>
    </row>
    <row r="113" spans="1:7" ht="18.75" customHeight="1" thickBot="1">
      <c r="A113" s="4"/>
      <c r="B113" s="24" t="s">
        <v>286</v>
      </c>
      <c r="C113" s="19"/>
      <c r="D113" s="19"/>
      <c r="E113" s="4"/>
      <c r="F113" s="44"/>
      <c r="G113" s="48"/>
    </row>
    <row r="114" spans="1:7" ht="54.75" thickBot="1">
      <c r="A114" s="4"/>
      <c r="B114" s="125" t="s">
        <v>285</v>
      </c>
      <c r="C114" s="22">
        <v>2022</v>
      </c>
      <c r="D114" s="21"/>
      <c r="E114" s="20">
        <v>2021</v>
      </c>
      <c r="F114" s="44"/>
      <c r="G114" s="48"/>
    </row>
    <row r="115" spans="1:7" ht="75">
      <c r="A115" s="4"/>
      <c r="B115" s="32" t="s">
        <v>272</v>
      </c>
      <c r="C115" s="19"/>
      <c r="D115" s="19"/>
      <c r="E115" s="18"/>
      <c r="F115" s="44"/>
      <c r="G115" s="48"/>
    </row>
    <row r="116" spans="1:7" ht="15">
      <c r="A116" s="4"/>
      <c r="B116" s="32"/>
      <c r="C116" s="19"/>
      <c r="D116" s="19"/>
      <c r="E116" s="18"/>
      <c r="F116" s="44"/>
      <c r="G116" s="48"/>
    </row>
    <row r="117" spans="1:7" ht="15">
      <c r="A117" s="4"/>
      <c r="B117" s="15" t="s">
        <v>284</v>
      </c>
      <c r="C117" s="83">
        <v>7793124.73</v>
      </c>
      <c r="D117" s="83"/>
      <c r="E117" s="82">
        <v>4257.12</v>
      </c>
      <c r="F117" s="44"/>
      <c r="G117" s="48"/>
    </row>
    <row r="118" spans="1:9" ht="16.5" thickBot="1">
      <c r="A118" s="4"/>
      <c r="B118" s="46" t="s">
        <v>283</v>
      </c>
      <c r="C118" s="119">
        <f>SUM(C117:C117)</f>
        <v>7793124.73</v>
      </c>
      <c r="D118" s="85"/>
      <c r="E118" s="88">
        <f>SUM(E117:E117)</f>
        <v>4257.12</v>
      </c>
      <c r="F118" s="44"/>
      <c r="H118" s="48"/>
      <c r="I118" s="124"/>
    </row>
    <row r="119" spans="1:9" ht="13.5" customHeight="1">
      <c r="A119" s="4"/>
      <c r="B119" s="46"/>
      <c r="C119" s="80"/>
      <c r="D119" s="80"/>
      <c r="E119" s="84"/>
      <c r="F119" s="44"/>
      <c r="G119" s="48"/>
      <c r="H119" s="48"/>
      <c r="I119" s="124"/>
    </row>
    <row r="120" spans="1:7" ht="18">
      <c r="A120" s="4"/>
      <c r="B120" s="123" t="s">
        <v>282</v>
      </c>
      <c r="C120" s="122"/>
      <c r="D120" s="122"/>
      <c r="E120" s="121"/>
      <c r="F120" s="44"/>
      <c r="G120" s="48"/>
    </row>
    <row r="121" spans="1:7" ht="45">
      <c r="A121" s="4"/>
      <c r="B121" s="32" t="s">
        <v>281</v>
      </c>
      <c r="C121" s="19"/>
      <c r="D121" s="19"/>
      <c r="E121" s="108"/>
      <c r="F121" s="44"/>
      <c r="G121" s="48"/>
    </row>
    <row r="122" spans="1:11" ht="11.25" customHeight="1">
      <c r="A122" s="4"/>
      <c r="B122" s="32"/>
      <c r="C122" s="19"/>
      <c r="D122" s="19"/>
      <c r="E122" s="108"/>
      <c r="F122" s="44"/>
      <c r="G122" s="48"/>
      <c r="H122" s="1"/>
      <c r="K122" s="1"/>
    </row>
    <row r="123" spans="1:11" ht="15">
      <c r="A123" s="4"/>
      <c r="B123" s="15" t="s">
        <v>280</v>
      </c>
      <c r="C123" s="83">
        <v>139045.74</v>
      </c>
      <c r="D123" s="83"/>
      <c r="E123" s="82">
        <v>872883.5</v>
      </c>
      <c r="F123" s="44"/>
      <c r="G123" s="48"/>
      <c r="H123" s="1"/>
      <c r="K123" s="1"/>
    </row>
    <row r="124" spans="1:11" ht="30">
      <c r="A124" s="4"/>
      <c r="B124" s="32" t="s">
        <v>279</v>
      </c>
      <c r="C124" s="83">
        <v>22214642</v>
      </c>
      <c r="D124" s="83"/>
      <c r="E124" s="82">
        <v>18484595.54</v>
      </c>
      <c r="F124" s="44"/>
      <c r="G124" s="48"/>
      <c r="H124" s="1"/>
      <c r="K124" s="1"/>
    </row>
    <row r="125" spans="1:11" ht="15">
      <c r="A125" s="4"/>
      <c r="B125" s="32" t="s">
        <v>278</v>
      </c>
      <c r="C125" s="83">
        <v>96649.3</v>
      </c>
      <c r="D125" s="83"/>
      <c r="E125" s="82">
        <v>0</v>
      </c>
      <c r="F125" s="44"/>
      <c r="G125" s="48"/>
      <c r="H125" s="1"/>
      <c r="K125" s="1"/>
    </row>
    <row r="126" spans="1:11" ht="16.5" thickBot="1">
      <c r="A126" s="4"/>
      <c r="B126" s="120" t="s">
        <v>277</v>
      </c>
      <c r="C126" s="119">
        <f>+C123+C124+C125</f>
        <v>22450337.04</v>
      </c>
      <c r="D126" s="85"/>
      <c r="E126" s="88">
        <f>+E125+E124+E123</f>
        <v>19357479.04</v>
      </c>
      <c r="F126" s="44"/>
      <c r="G126" s="48"/>
      <c r="H126" s="1"/>
      <c r="K126" s="1"/>
    </row>
    <row r="127" spans="1:11" ht="15.75">
      <c r="A127" s="4"/>
      <c r="B127" s="120"/>
      <c r="C127" s="85"/>
      <c r="D127" s="85"/>
      <c r="E127" s="91"/>
      <c r="F127" s="44"/>
      <c r="G127" s="48"/>
      <c r="H127" s="1"/>
      <c r="K127" s="1"/>
    </row>
    <row r="128" spans="1:11" ht="15.75">
      <c r="A128" s="4"/>
      <c r="B128" s="46" t="s">
        <v>276</v>
      </c>
      <c r="C128" s="85"/>
      <c r="D128" s="85"/>
      <c r="E128" s="91"/>
      <c r="F128" s="44"/>
      <c r="G128" s="48"/>
      <c r="H128" s="1"/>
      <c r="K128" s="1"/>
    </row>
    <row r="129" spans="1:11" ht="16.5" thickBot="1">
      <c r="A129" s="4"/>
      <c r="B129" s="55" t="s">
        <v>275</v>
      </c>
      <c r="C129" s="119"/>
      <c r="D129" s="119"/>
      <c r="E129" s="88"/>
      <c r="F129" s="44"/>
      <c r="G129" s="48"/>
      <c r="H129" s="1"/>
      <c r="K129" s="1"/>
    </row>
    <row r="130" spans="1:11" ht="15">
      <c r="A130" s="4"/>
      <c r="B130" s="19"/>
      <c r="C130" s="19"/>
      <c r="D130" s="19"/>
      <c r="E130" s="51"/>
      <c r="F130" s="44"/>
      <c r="G130" s="48"/>
      <c r="H130" s="1"/>
      <c r="K130" s="1"/>
    </row>
    <row r="131" spans="1:11" ht="21" thickBot="1">
      <c r="A131" s="4"/>
      <c r="B131" s="24" t="s">
        <v>274</v>
      </c>
      <c r="C131" s="19"/>
      <c r="D131" s="19"/>
      <c r="E131" s="4"/>
      <c r="F131" s="44"/>
      <c r="G131" s="48"/>
      <c r="H131" s="1"/>
      <c r="K131" s="1"/>
    </row>
    <row r="132" spans="1:11" ht="18.75" thickBot="1">
      <c r="A132" s="4"/>
      <c r="B132" s="86" t="s">
        <v>273</v>
      </c>
      <c r="C132" s="22">
        <v>2022</v>
      </c>
      <c r="D132" s="21"/>
      <c r="E132" s="20">
        <v>2021</v>
      </c>
      <c r="F132" s="44"/>
      <c r="G132" s="48"/>
      <c r="H132" s="1"/>
      <c r="K132" s="1"/>
    </row>
    <row r="133" spans="1:11" ht="75.75" thickBot="1">
      <c r="A133" s="4"/>
      <c r="B133" s="118" t="s">
        <v>272</v>
      </c>
      <c r="C133" s="6"/>
      <c r="D133" s="6"/>
      <c r="E133" s="5"/>
      <c r="F133" s="44"/>
      <c r="G133" s="48"/>
      <c r="H133" s="1"/>
      <c r="K133" s="1"/>
    </row>
    <row r="134" spans="1:11" ht="15">
      <c r="A134" s="4"/>
      <c r="B134" s="117"/>
      <c r="C134" s="116"/>
      <c r="D134" s="116"/>
      <c r="E134" s="115"/>
      <c r="F134" s="44"/>
      <c r="G134" s="48"/>
      <c r="H134" s="1"/>
      <c r="K134" s="1"/>
    </row>
    <row r="135" spans="1:11" ht="15.75" thickBot="1">
      <c r="A135" s="4"/>
      <c r="B135" s="15" t="s">
        <v>271</v>
      </c>
      <c r="C135" s="114">
        <v>1033845.21</v>
      </c>
      <c r="D135" s="42"/>
      <c r="E135" s="113">
        <v>1033845.21</v>
      </c>
      <c r="F135" s="44"/>
      <c r="G135" s="48"/>
      <c r="H135" s="1"/>
      <c r="K135" s="1"/>
    </row>
    <row r="136" spans="1:11" ht="16.5" thickBot="1">
      <c r="A136" s="4"/>
      <c r="B136" s="46" t="s">
        <v>270</v>
      </c>
      <c r="C136" s="112">
        <f>SUM(C135:C135)</f>
        <v>1033845.21</v>
      </c>
      <c r="D136" s="85"/>
      <c r="E136" s="92">
        <f>SUM(E135:E135)</f>
        <v>1033845.21</v>
      </c>
      <c r="F136" s="44"/>
      <c r="G136" s="48"/>
      <c r="H136" s="1"/>
      <c r="K136" s="1"/>
    </row>
    <row r="137" spans="1:11" ht="16.5" thickBot="1" thickTop="1">
      <c r="A137" s="4"/>
      <c r="B137" s="7"/>
      <c r="C137" s="6"/>
      <c r="D137" s="6"/>
      <c r="E137" s="5"/>
      <c r="F137" s="44"/>
      <c r="G137" s="48"/>
      <c r="H137" s="1"/>
      <c r="K137" s="1"/>
    </row>
    <row r="138" spans="1:11" ht="15">
      <c r="A138" s="4"/>
      <c r="B138" s="19"/>
      <c r="C138" s="19"/>
      <c r="D138" s="19"/>
      <c r="E138" s="51"/>
      <c r="F138" s="44"/>
      <c r="G138" s="48"/>
      <c r="H138" s="1"/>
      <c r="K138" s="1"/>
    </row>
    <row r="139" spans="1:11" ht="15">
      <c r="A139" s="4"/>
      <c r="B139" s="19"/>
      <c r="C139" s="51"/>
      <c r="D139" s="19"/>
      <c r="E139" s="51"/>
      <c r="F139" s="44"/>
      <c r="G139" s="48"/>
      <c r="H139" s="1"/>
      <c r="K139" s="1"/>
    </row>
    <row r="140" spans="1:11" ht="20.25">
      <c r="A140" s="4"/>
      <c r="B140" s="192" t="s">
        <v>269</v>
      </c>
      <c r="C140" s="192"/>
      <c r="D140" s="192"/>
      <c r="E140" s="192"/>
      <c r="F140" s="44"/>
      <c r="G140" s="48"/>
      <c r="H140" s="1"/>
      <c r="K140" s="1"/>
    </row>
    <row r="141" spans="1:11" ht="21" thickBot="1">
      <c r="A141" s="4"/>
      <c r="B141" s="24" t="s">
        <v>268</v>
      </c>
      <c r="C141" s="19"/>
      <c r="D141" s="19"/>
      <c r="E141" s="4"/>
      <c r="F141" s="44"/>
      <c r="G141" s="48"/>
      <c r="H141" s="1"/>
      <c r="K141" s="1"/>
    </row>
    <row r="142" spans="1:11" ht="18.75" thickBot="1">
      <c r="A142" s="4"/>
      <c r="B142" s="86" t="s">
        <v>267</v>
      </c>
      <c r="C142" s="22">
        <v>2022</v>
      </c>
      <c r="D142" s="21"/>
      <c r="E142" s="20">
        <v>2021</v>
      </c>
      <c r="F142" s="44"/>
      <c r="G142" s="48"/>
      <c r="H142" s="1"/>
      <c r="K142" s="1"/>
    </row>
    <row r="143" spans="1:11" ht="15">
      <c r="A143" s="4"/>
      <c r="B143" s="32"/>
      <c r="C143" s="19"/>
      <c r="D143" s="19"/>
      <c r="E143" s="18"/>
      <c r="F143" s="44"/>
      <c r="G143" s="48"/>
      <c r="H143" s="1"/>
      <c r="K143" s="1"/>
    </row>
    <row r="144" spans="1:11" ht="15.75">
      <c r="A144" s="4"/>
      <c r="B144" s="46" t="s">
        <v>266</v>
      </c>
      <c r="C144" s="110">
        <f>25481444.1+54623341.18</f>
        <v>80104785.28</v>
      </c>
      <c r="D144" s="111"/>
      <c r="E144" s="109">
        <f>25481444.1+54623341.18</f>
        <v>80104785.28</v>
      </c>
      <c r="F144" s="44"/>
      <c r="G144" s="48"/>
      <c r="H144" s="1"/>
      <c r="K144" s="1"/>
    </row>
    <row r="145" spans="1:11" ht="15">
      <c r="A145" s="4"/>
      <c r="B145" s="15"/>
      <c r="C145" s="105"/>
      <c r="D145" s="105"/>
      <c r="E145" s="104"/>
      <c r="F145" s="44"/>
      <c r="G145" s="48"/>
      <c r="H145" s="1"/>
      <c r="K145" s="1"/>
    </row>
    <row r="146" spans="1:11" ht="15.75">
      <c r="A146" s="4"/>
      <c r="B146" s="46" t="s">
        <v>265</v>
      </c>
      <c r="C146" s="110">
        <v>0</v>
      </c>
      <c r="D146" s="51"/>
      <c r="E146" s="109">
        <v>0</v>
      </c>
      <c r="F146" s="44"/>
      <c r="G146" s="48"/>
      <c r="H146" s="1"/>
      <c r="K146" s="1"/>
    </row>
    <row r="147" spans="1:11" ht="15">
      <c r="A147" s="4"/>
      <c r="B147" s="15"/>
      <c r="C147" s="51"/>
      <c r="D147" s="51"/>
      <c r="E147" s="108"/>
      <c r="F147" s="44"/>
      <c r="G147" s="48"/>
      <c r="H147" s="1"/>
      <c r="K147" s="1"/>
    </row>
    <row r="148" spans="1:11" ht="15.75">
      <c r="A148" s="4"/>
      <c r="B148" s="46" t="s">
        <v>264</v>
      </c>
      <c r="C148" s="107">
        <v>663675093.05</v>
      </c>
      <c r="D148" s="44"/>
      <c r="E148" s="106">
        <v>610270906.5</v>
      </c>
      <c r="F148" s="44"/>
      <c r="G148" s="48"/>
      <c r="H148" s="1"/>
      <c r="K148" s="1"/>
    </row>
    <row r="149" spans="1:11" ht="15">
      <c r="A149" s="4"/>
      <c r="B149" s="15"/>
      <c r="C149" s="105"/>
      <c r="D149" s="105"/>
      <c r="E149" s="104"/>
      <c r="F149" s="44"/>
      <c r="G149" s="48"/>
      <c r="H149" s="1"/>
      <c r="K149" s="1"/>
    </row>
    <row r="150" spans="1:11" ht="16.5" thickBot="1">
      <c r="A150" s="4"/>
      <c r="B150" s="15" t="s">
        <v>263</v>
      </c>
      <c r="C150" s="103">
        <v>-18389402.24000013</v>
      </c>
      <c r="D150" s="102"/>
      <c r="E150" s="101">
        <v>134430991.3</v>
      </c>
      <c r="F150" s="44"/>
      <c r="G150" s="48">
        <v>725390476.09</v>
      </c>
      <c r="H150" s="1"/>
      <c r="K150" s="1"/>
    </row>
    <row r="151" spans="1:11" ht="16.5" thickBot="1">
      <c r="A151" s="4"/>
      <c r="B151" s="46" t="s">
        <v>262</v>
      </c>
      <c r="C151" s="59">
        <f>+C144+C146+C148+C150</f>
        <v>725390476.0899998</v>
      </c>
      <c r="D151" s="9"/>
      <c r="E151" s="58">
        <f>SUM(E144:E150)</f>
        <v>824806683.0799999</v>
      </c>
      <c r="F151" s="44"/>
      <c r="G151" s="48"/>
      <c r="H151" s="1"/>
      <c r="K151" s="1"/>
    </row>
    <row r="152" spans="1:11" ht="16.5" thickBot="1" thickTop="1">
      <c r="A152" s="4"/>
      <c r="B152" s="7"/>
      <c r="C152" s="6"/>
      <c r="D152" s="6"/>
      <c r="E152" s="5"/>
      <c r="F152" s="44"/>
      <c r="G152" s="48"/>
      <c r="H152" s="1"/>
      <c r="K152" s="1"/>
    </row>
    <row r="153" spans="1:11" ht="15">
      <c r="A153" s="4"/>
      <c r="B153" s="19"/>
      <c r="C153" s="51"/>
      <c r="D153" s="19"/>
      <c r="E153" s="51"/>
      <c r="F153" s="44"/>
      <c r="G153" s="48"/>
      <c r="H153" s="1"/>
      <c r="K153" s="1"/>
    </row>
    <row r="154" spans="1:11" ht="21" thickBot="1">
      <c r="A154" s="4"/>
      <c r="B154" s="24" t="s">
        <v>261</v>
      </c>
      <c r="C154" s="19"/>
      <c r="D154" s="19"/>
      <c r="E154" s="19"/>
      <c r="F154" s="44"/>
      <c r="G154" s="48"/>
      <c r="H154" s="1"/>
      <c r="K154" s="1"/>
    </row>
    <row r="155" spans="1:11" ht="18.75" thickBot="1">
      <c r="A155" s="4"/>
      <c r="B155" s="86" t="s">
        <v>260</v>
      </c>
      <c r="C155" s="22">
        <v>2022</v>
      </c>
      <c r="D155" s="21"/>
      <c r="E155" s="20">
        <v>2021</v>
      </c>
      <c r="F155" s="44"/>
      <c r="G155" s="48"/>
      <c r="H155" s="1"/>
      <c r="K155" s="1"/>
    </row>
    <row r="156" spans="1:11" ht="15.75" thickBot="1">
      <c r="A156" s="4"/>
      <c r="B156" s="66" t="s">
        <v>259</v>
      </c>
      <c r="C156" s="6"/>
      <c r="D156" s="6"/>
      <c r="E156" s="5"/>
      <c r="F156" s="44"/>
      <c r="G156" s="48"/>
      <c r="H156" s="1"/>
      <c r="K156" s="1"/>
    </row>
    <row r="157" spans="1:11" ht="15">
      <c r="A157" s="4"/>
      <c r="B157" s="47"/>
      <c r="C157" s="19"/>
      <c r="D157" s="19"/>
      <c r="E157" s="18"/>
      <c r="F157" s="44"/>
      <c r="G157" s="48"/>
      <c r="H157" s="1"/>
      <c r="K157" s="1"/>
    </row>
    <row r="158" spans="1:11" ht="16.5" thickBot="1">
      <c r="A158" s="4"/>
      <c r="B158" s="27" t="s">
        <v>258</v>
      </c>
      <c r="C158" s="10">
        <v>1845330.5</v>
      </c>
      <c r="D158" s="44"/>
      <c r="E158" s="8">
        <v>1618815</v>
      </c>
      <c r="F158" s="44"/>
      <c r="G158" s="48"/>
      <c r="H158" s="1"/>
      <c r="K158" s="1"/>
    </row>
    <row r="159" spans="1:11" ht="16.5" thickBot="1" thickTop="1">
      <c r="A159" s="4"/>
      <c r="B159" s="7"/>
      <c r="C159" s="6"/>
      <c r="D159" s="6"/>
      <c r="E159" s="5"/>
      <c r="F159" s="44"/>
      <c r="G159" s="48"/>
      <c r="H159" s="1"/>
      <c r="K159" s="1"/>
    </row>
    <row r="160" spans="1:11" ht="15">
      <c r="A160" s="4"/>
      <c r="B160" s="4"/>
      <c r="C160" s="87"/>
      <c r="D160" s="4"/>
      <c r="E160" s="4"/>
      <c r="F160" s="44"/>
      <c r="G160" s="48"/>
      <c r="H160" s="1"/>
      <c r="K160" s="1"/>
    </row>
    <row r="161" spans="1:11" ht="15">
      <c r="A161" s="4"/>
      <c r="B161" s="4"/>
      <c r="C161" s="87"/>
      <c r="D161" s="4"/>
      <c r="E161" s="4"/>
      <c r="F161" s="44"/>
      <c r="G161" s="48"/>
      <c r="H161" s="1"/>
      <c r="K161" s="1"/>
    </row>
    <row r="162" spans="1:11" ht="21" thickBot="1">
      <c r="A162" s="4"/>
      <c r="B162" s="24" t="s">
        <v>257</v>
      </c>
      <c r="C162" s="4"/>
      <c r="D162" s="4"/>
      <c r="E162" s="4"/>
      <c r="F162" s="44"/>
      <c r="G162" s="48"/>
      <c r="H162" s="1"/>
      <c r="K162" s="1"/>
    </row>
    <row r="163" spans="1:11" ht="17.25" thickBot="1">
      <c r="A163" s="4"/>
      <c r="B163" s="100" t="s">
        <v>256</v>
      </c>
      <c r="C163" s="22">
        <v>2022</v>
      </c>
      <c r="D163" s="21"/>
      <c r="E163" s="20">
        <v>2021</v>
      </c>
      <c r="F163" s="44"/>
      <c r="G163" s="48"/>
      <c r="H163" s="1"/>
      <c r="K163" s="1"/>
    </row>
    <row r="164" spans="1:11" ht="75">
      <c r="A164" s="4"/>
      <c r="B164" s="99" t="s">
        <v>255</v>
      </c>
      <c r="C164" s="19"/>
      <c r="D164" s="19"/>
      <c r="E164" s="18"/>
      <c r="F164" s="44"/>
      <c r="G164" s="48"/>
      <c r="H164" s="1"/>
      <c r="K164" s="1"/>
    </row>
    <row r="165" spans="1:11" ht="15">
      <c r="A165" s="4"/>
      <c r="B165" s="32"/>
      <c r="C165" s="19"/>
      <c r="D165" s="19"/>
      <c r="E165" s="18"/>
      <c r="F165" s="44"/>
      <c r="G165" s="48"/>
      <c r="H165" s="1"/>
      <c r="K165" s="1"/>
    </row>
    <row r="166" spans="1:11" ht="15">
      <c r="A166" s="4"/>
      <c r="B166" s="32" t="s">
        <v>254</v>
      </c>
      <c r="C166" s="98">
        <f>1207940+102494184+101286243+101286243+101286243+101286243.77+101286243.77</f>
        <v>610133340.54</v>
      </c>
      <c r="D166" s="19"/>
      <c r="E166" s="82">
        <v>553824320</v>
      </c>
      <c r="F166" s="44"/>
      <c r="H166" s="1"/>
      <c r="K166" s="1"/>
    </row>
    <row r="167" spans="1:11" ht="15">
      <c r="A167" s="4"/>
      <c r="B167" s="32" t="s">
        <v>253</v>
      </c>
      <c r="C167" s="44">
        <f>2368838.59+2301060.82+1896358.87+2080000+2080000+2078768.61</f>
        <v>12805026.89</v>
      </c>
      <c r="D167" s="19"/>
      <c r="E167" s="82">
        <v>8752919.24</v>
      </c>
      <c r="F167" s="44"/>
      <c r="G167" s="48"/>
      <c r="H167" s="1"/>
      <c r="K167" s="1"/>
    </row>
    <row r="168" spans="1:11" ht="30">
      <c r="A168" s="4"/>
      <c r="B168" s="32" t="s">
        <v>252</v>
      </c>
      <c r="C168" s="98">
        <f>273850502.15-2078768.61</f>
        <v>271771733.53999996</v>
      </c>
      <c r="D168" s="19"/>
      <c r="E168" s="82">
        <v>317295380.05</v>
      </c>
      <c r="F168" s="44"/>
      <c r="G168" s="48"/>
      <c r="H168" s="1"/>
      <c r="K168" s="1"/>
    </row>
    <row r="169" spans="1:11" ht="1.5" customHeight="1" thickBot="1">
      <c r="A169" s="4"/>
      <c r="B169" s="32" t="s">
        <v>251</v>
      </c>
      <c r="C169" s="44">
        <v>0</v>
      </c>
      <c r="D169" s="19"/>
      <c r="E169" s="82">
        <v>0</v>
      </c>
      <c r="F169" s="44"/>
      <c r="G169" s="97"/>
      <c r="H169" s="1"/>
      <c r="K169" s="1"/>
    </row>
    <row r="170" spans="1:11" ht="15.75">
      <c r="A170" s="4"/>
      <c r="B170" s="46" t="s">
        <v>250</v>
      </c>
      <c r="C170" s="96">
        <f>SUM(C166:C169)</f>
        <v>894710100.9699999</v>
      </c>
      <c r="D170" s="80"/>
      <c r="E170" s="95">
        <f>SUM(E166:E169)</f>
        <v>879872619.29</v>
      </c>
      <c r="F170" s="44"/>
      <c r="G170" s="48"/>
      <c r="H170" s="1"/>
      <c r="K170" s="1"/>
    </row>
    <row r="171" spans="1:11" ht="15.75">
      <c r="A171" s="4"/>
      <c r="B171" s="46"/>
      <c r="C171" s="80"/>
      <c r="D171" s="80"/>
      <c r="E171" s="91"/>
      <c r="F171" s="44"/>
      <c r="G171" s="48"/>
      <c r="H171" s="1"/>
      <c r="K171" s="1"/>
    </row>
    <row r="172" spans="1:11" ht="1.5" customHeight="1" thickBot="1">
      <c r="A172" s="4"/>
      <c r="B172" s="27" t="s">
        <v>249</v>
      </c>
      <c r="C172" s="94">
        <v>0</v>
      </c>
      <c r="D172" s="52"/>
      <c r="E172" s="88">
        <v>0</v>
      </c>
      <c r="F172" s="44"/>
      <c r="G172" s="48"/>
      <c r="H172" s="1"/>
      <c r="K172" s="1"/>
    </row>
    <row r="173" spans="1:11" ht="16.5" thickBot="1">
      <c r="A173" s="4"/>
      <c r="B173" s="27" t="s">
        <v>248</v>
      </c>
      <c r="C173" s="93">
        <f>+C170+C172</f>
        <v>894710100.9699999</v>
      </c>
      <c r="D173" s="52"/>
      <c r="E173" s="92">
        <f>+E170+E172</f>
        <v>879872619.29</v>
      </c>
      <c r="F173" s="44"/>
      <c r="G173" s="48"/>
      <c r="H173" s="1"/>
      <c r="K173" s="1"/>
    </row>
    <row r="174" spans="1:11" ht="111" thickTop="1">
      <c r="A174" s="4"/>
      <c r="B174" s="27" t="s">
        <v>247</v>
      </c>
      <c r="C174" s="80"/>
      <c r="D174" s="52"/>
      <c r="E174" s="91"/>
      <c r="F174" s="44"/>
      <c r="G174" s="48"/>
      <c r="H174" s="1"/>
      <c r="K174" s="1"/>
    </row>
    <row r="175" spans="1:11" ht="16.5" thickBot="1">
      <c r="A175" s="4"/>
      <c r="B175" s="90"/>
      <c r="C175" s="54"/>
      <c r="D175" s="89"/>
      <c r="E175" s="88"/>
      <c r="F175" s="44"/>
      <c r="G175" s="48"/>
      <c r="H175" s="1"/>
      <c r="K175" s="1"/>
    </row>
    <row r="176" spans="1:11" ht="15">
      <c r="A176" s="4"/>
      <c r="B176" s="4"/>
      <c r="C176" s="87"/>
      <c r="D176" s="4"/>
      <c r="E176" s="4"/>
      <c r="F176" s="44"/>
      <c r="G176" s="48"/>
      <c r="H176" s="1"/>
      <c r="K176" s="1"/>
    </row>
    <row r="177" spans="1:11" ht="21" thickBot="1">
      <c r="A177" s="4"/>
      <c r="B177" s="24" t="s">
        <v>246</v>
      </c>
      <c r="C177" s="19"/>
      <c r="D177" s="19"/>
      <c r="E177" s="19"/>
      <c r="F177" s="44"/>
      <c r="G177" s="48"/>
      <c r="H177" s="1"/>
      <c r="K177" s="1"/>
    </row>
    <row r="178" spans="1:11" ht="18.75" thickBot="1">
      <c r="A178" s="4"/>
      <c r="B178" s="86" t="s">
        <v>245</v>
      </c>
      <c r="C178" s="22">
        <v>2022</v>
      </c>
      <c r="D178" s="21"/>
      <c r="E178" s="20">
        <v>2021</v>
      </c>
      <c r="F178" s="44"/>
      <c r="G178" s="48"/>
      <c r="H178" s="1"/>
      <c r="K178" s="1"/>
    </row>
    <row r="179" spans="1:11" ht="15.75">
      <c r="A179" s="4"/>
      <c r="B179" s="27"/>
      <c r="C179" s="85"/>
      <c r="D179" s="51"/>
      <c r="E179" s="84"/>
      <c r="F179" s="44"/>
      <c r="G179" s="48"/>
      <c r="H179" s="1"/>
      <c r="K179" s="1"/>
    </row>
    <row r="180" spans="1:11" ht="15.75">
      <c r="A180" s="4"/>
      <c r="B180" s="27" t="s">
        <v>244</v>
      </c>
      <c r="C180" s="85"/>
      <c r="D180" s="51"/>
      <c r="E180" s="84"/>
      <c r="F180" s="44"/>
      <c r="G180" s="48"/>
      <c r="H180" s="1"/>
      <c r="K180" s="1"/>
    </row>
    <row r="181" spans="1:11" ht="15">
      <c r="A181" s="4"/>
      <c r="B181" s="15" t="s">
        <v>243</v>
      </c>
      <c r="C181" s="83">
        <v>1204671.02</v>
      </c>
      <c r="D181" s="51"/>
      <c r="E181" s="82">
        <v>261005.81</v>
      </c>
      <c r="F181" s="44"/>
      <c r="G181" s="48"/>
      <c r="H181" s="1"/>
      <c r="K181" s="1"/>
    </row>
    <row r="182" spans="1:11" ht="15">
      <c r="A182" s="4"/>
      <c r="B182" s="15" t="s">
        <v>242</v>
      </c>
      <c r="C182" s="83">
        <v>206543.12</v>
      </c>
      <c r="D182" s="51"/>
      <c r="E182" s="82">
        <v>447728.91</v>
      </c>
      <c r="F182" s="44"/>
      <c r="G182" s="48"/>
      <c r="H182" s="1"/>
      <c r="K182" s="1"/>
    </row>
    <row r="183" spans="1:11" ht="15">
      <c r="A183" s="4"/>
      <c r="B183" s="15" t="s">
        <v>241</v>
      </c>
      <c r="C183" s="83">
        <v>1114425</v>
      </c>
      <c r="D183" s="51"/>
      <c r="E183" s="82">
        <v>301500</v>
      </c>
      <c r="F183" s="44"/>
      <c r="G183" s="48"/>
      <c r="H183" s="1"/>
      <c r="K183" s="1"/>
    </row>
    <row r="184" spans="1:11" ht="15">
      <c r="A184" s="4"/>
      <c r="B184" s="15" t="s">
        <v>240</v>
      </c>
      <c r="C184" s="83">
        <v>159977.19</v>
      </c>
      <c r="D184" s="51"/>
      <c r="E184" s="82">
        <v>157913.8</v>
      </c>
      <c r="F184" s="44"/>
      <c r="G184" s="48"/>
      <c r="H184" s="1"/>
      <c r="K184" s="1"/>
    </row>
    <row r="185" spans="1:11" ht="15">
      <c r="A185" s="4"/>
      <c r="B185" s="15" t="s">
        <v>239</v>
      </c>
      <c r="C185" s="83">
        <v>4457089.14</v>
      </c>
      <c r="D185" s="51"/>
      <c r="E185" s="82">
        <v>5244797.55</v>
      </c>
      <c r="F185" s="44"/>
      <c r="G185" s="48"/>
      <c r="H185" s="1"/>
      <c r="K185" s="1"/>
    </row>
    <row r="186" spans="1:11" ht="30">
      <c r="A186" s="4"/>
      <c r="B186" s="47" t="s">
        <v>238</v>
      </c>
      <c r="C186" s="83">
        <v>12989285.5</v>
      </c>
      <c r="D186" s="51"/>
      <c r="E186" s="82">
        <v>6990630.76</v>
      </c>
      <c r="F186" s="44"/>
      <c r="G186" s="48"/>
      <c r="H186" s="1"/>
      <c r="K186" s="1"/>
    </row>
    <row r="187" spans="1:11" ht="15">
      <c r="A187" s="4"/>
      <c r="B187" s="15" t="s">
        <v>237</v>
      </c>
      <c r="C187" s="83">
        <v>16866.67</v>
      </c>
      <c r="D187" s="51"/>
      <c r="E187" s="82">
        <v>65785.4</v>
      </c>
      <c r="F187" s="3"/>
      <c r="G187" s="48"/>
      <c r="H187" s="1"/>
      <c r="K187" s="1"/>
    </row>
    <row r="188" spans="1:11" ht="16.5" thickBot="1">
      <c r="A188" s="4"/>
      <c r="B188" s="11" t="s">
        <v>236</v>
      </c>
      <c r="C188" s="81">
        <f>SUM(C181:C187)</f>
        <v>20148857.64</v>
      </c>
      <c r="D188" s="80"/>
      <c r="E188" s="79">
        <f>SUM(E180:E187)</f>
        <v>13469362.23</v>
      </c>
      <c r="F188" s="3"/>
      <c r="H188" s="1"/>
      <c r="K188" s="1"/>
    </row>
    <row r="189" spans="1:11" ht="15.75" thickTop="1">
      <c r="A189" s="4"/>
      <c r="B189" s="78"/>
      <c r="C189" s="77"/>
      <c r="D189" s="77"/>
      <c r="E189" s="76"/>
      <c r="F189" s="3"/>
      <c r="H189" s="1"/>
      <c r="K189" s="1"/>
    </row>
    <row r="190" spans="1:11" ht="19.5" customHeight="1">
      <c r="A190" s="4"/>
      <c r="B190" s="194" t="s">
        <v>235</v>
      </c>
      <c r="C190" s="195"/>
      <c r="D190" s="195"/>
      <c r="E190" s="76"/>
      <c r="F190" s="3"/>
      <c r="H190" s="1"/>
      <c r="K190" s="1"/>
    </row>
    <row r="191" spans="1:11" ht="51.75" customHeight="1" thickBot="1">
      <c r="A191" s="4"/>
      <c r="B191" s="196" t="s">
        <v>234</v>
      </c>
      <c r="C191" s="197"/>
      <c r="D191" s="197"/>
      <c r="E191" s="53"/>
      <c r="F191" s="3"/>
      <c r="H191" s="1"/>
      <c r="K191" s="1"/>
    </row>
    <row r="192" spans="1:11" ht="16.5" customHeight="1">
      <c r="A192" s="4"/>
      <c r="B192" s="19"/>
      <c r="C192" s="51"/>
      <c r="D192" s="19"/>
      <c r="E192" s="19"/>
      <c r="F192" s="3"/>
      <c r="H192" s="1"/>
      <c r="K192" s="1"/>
    </row>
    <row r="193" spans="1:11" ht="20.25">
      <c r="A193" s="4"/>
      <c r="B193" s="192" t="s">
        <v>233</v>
      </c>
      <c r="C193" s="192"/>
      <c r="D193" s="192"/>
      <c r="E193" s="192"/>
      <c r="F193" s="3"/>
      <c r="G193" s="1"/>
      <c r="H193" s="1"/>
      <c r="K193" s="1"/>
    </row>
    <row r="194" spans="1:11" ht="20.25">
      <c r="A194" s="4"/>
      <c r="B194" s="75"/>
      <c r="C194" s="75"/>
      <c r="D194" s="75"/>
      <c r="E194" s="75"/>
      <c r="F194" s="3"/>
      <c r="H194" s="1"/>
      <c r="K194" s="1"/>
    </row>
    <row r="195" spans="1:6" ht="21" thickBot="1">
      <c r="A195" s="4"/>
      <c r="B195" s="24" t="s">
        <v>232</v>
      </c>
      <c r="C195" s="19"/>
      <c r="D195" s="19"/>
      <c r="E195" s="19"/>
      <c r="F195" s="3"/>
    </row>
    <row r="196" spans="1:6" ht="36.75" thickBot="1">
      <c r="A196" s="4"/>
      <c r="B196" s="74" t="s">
        <v>231</v>
      </c>
      <c r="C196" s="22">
        <v>2022</v>
      </c>
      <c r="D196" s="21"/>
      <c r="E196" s="20">
        <v>2021</v>
      </c>
      <c r="F196" s="3"/>
    </row>
    <row r="197" spans="1:6" ht="45.75" thickBot="1">
      <c r="A197" s="4"/>
      <c r="B197" s="66" t="s">
        <v>230</v>
      </c>
      <c r="C197" s="6"/>
      <c r="D197" s="6"/>
      <c r="E197" s="5"/>
      <c r="F197" s="3"/>
    </row>
    <row r="198" spans="1:6" ht="15.75">
      <c r="A198" s="28">
        <v>2.1</v>
      </c>
      <c r="B198" s="27" t="s">
        <v>229</v>
      </c>
      <c r="C198" s="65">
        <f>+C199+C200+C201+C202+C203+C204+C205+C206+C207+C208</f>
        <v>619243982.6800001</v>
      </c>
      <c r="D198" s="52"/>
      <c r="E198" s="64">
        <f>+E199+E200+E201+E202+E203+E204+E205+E206+E207+E208</f>
        <v>547965904.4499999</v>
      </c>
      <c r="F198" s="3"/>
    </row>
    <row r="199" spans="1:7" ht="15">
      <c r="A199" s="4" t="s">
        <v>228</v>
      </c>
      <c r="B199" s="15" t="s">
        <v>227</v>
      </c>
      <c r="C199" s="13">
        <v>457103841.44</v>
      </c>
      <c r="D199" s="13"/>
      <c r="E199" s="17">
        <v>394060862.89</v>
      </c>
      <c r="F199" s="3"/>
      <c r="G199" s="69"/>
    </row>
    <row r="200" spans="1:7" ht="15">
      <c r="A200" s="4" t="s">
        <v>226</v>
      </c>
      <c r="B200" s="15" t="s">
        <v>225</v>
      </c>
      <c r="C200" s="13">
        <v>0</v>
      </c>
      <c r="D200" s="13"/>
      <c r="E200" s="17">
        <v>487570</v>
      </c>
      <c r="F200" s="3"/>
      <c r="G200" s="69"/>
    </row>
    <row r="201" spans="1:7" ht="15">
      <c r="A201" s="4" t="s">
        <v>224</v>
      </c>
      <c r="B201" s="15" t="s">
        <v>223</v>
      </c>
      <c r="C201" s="13">
        <v>96616698</v>
      </c>
      <c r="D201" s="13"/>
      <c r="E201" s="17">
        <v>97692000</v>
      </c>
      <c r="F201" s="3"/>
      <c r="G201" s="69"/>
    </row>
    <row r="202" spans="1:7" ht="15">
      <c r="A202" s="4" t="s">
        <v>222</v>
      </c>
      <c r="B202" s="15" t="s">
        <v>221</v>
      </c>
      <c r="C202" s="13">
        <v>36826.67</v>
      </c>
      <c r="D202" s="13"/>
      <c r="E202" s="17">
        <v>128487.09</v>
      </c>
      <c r="F202" s="3"/>
      <c r="G202" s="69"/>
    </row>
    <row r="203" spans="1:7" ht="15">
      <c r="A203" s="4" t="s">
        <v>220</v>
      </c>
      <c r="B203" s="15" t="s">
        <v>219</v>
      </c>
      <c r="C203" s="13">
        <v>15663759</v>
      </c>
      <c r="D203" s="13"/>
      <c r="E203" s="17">
        <v>14295333.4</v>
      </c>
      <c r="F203" s="3"/>
      <c r="G203" s="69"/>
    </row>
    <row r="204" spans="1:7" ht="15">
      <c r="A204" s="4" t="s">
        <v>218</v>
      </c>
      <c r="B204" s="15" t="s">
        <v>217</v>
      </c>
      <c r="C204" s="13">
        <v>2100000</v>
      </c>
      <c r="D204" s="13"/>
      <c r="E204" s="17">
        <v>350000</v>
      </c>
      <c r="F204" s="3"/>
      <c r="G204" s="69"/>
    </row>
    <row r="205" spans="1:7" ht="15">
      <c r="A205" s="4" t="s">
        <v>216</v>
      </c>
      <c r="B205" s="15" t="s">
        <v>215</v>
      </c>
      <c r="C205" s="13">
        <v>844000</v>
      </c>
      <c r="D205" s="13"/>
      <c r="E205" s="17">
        <v>399000</v>
      </c>
      <c r="F205" s="3"/>
      <c r="G205" s="69"/>
    </row>
    <row r="206" spans="1:7" ht="15">
      <c r="A206" s="4" t="s">
        <v>214</v>
      </c>
      <c r="B206" s="15" t="s">
        <v>213</v>
      </c>
      <c r="C206" s="13">
        <v>46041932</v>
      </c>
      <c r="D206" s="13"/>
      <c r="E206" s="17">
        <v>40067708.08</v>
      </c>
      <c r="F206" s="35"/>
      <c r="G206" s="69"/>
    </row>
    <row r="207" spans="1:7" ht="15">
      <c r="A207" s="4" t="s">
        <v>212</v>
      </c>
      <c r="B207" s="15" t="s">
        <v>211</v>
      </c>
      <c r="C207" s="13">
        <v>757458.95</v>
      </c>
      <c r="D207" s="13"/>
      <c r="E207" s="17">
        <v>225000</v>
      </c>
      <c r="F207" s="35"/>
      <c r="G207" s="69"/>
    </row>
    <row r="208" spans="1:7" ht="15">
      <c r="A208" s="4" t="s">
        <v>210</v>
      </c>
      <c r="B208" s="15" t="s">
        <v>209</v>
      </c>
      <c r="C208" s="14">
        <v>79466.62</v>
      </c>
      <c r="D208" s="13"/>
      <c r="E208" s="12">
        <v>259942.99</v>
      </c>
      <c r="F208" s="35"/>
      <c r="G208" s="69"/>
    </row>
    <row r="209" spans="1:11" s="71" customFormat="1" ht="15.75">
      <c r="A209" s="4"/>
      <c r="B209" s="46" t="s">
        <v>195</v>
      </c>
      <c r="C209" s="73">
        <f>SUM(C199:C208)</f>
        <v>619243982.6800001</v>
      </c>
      <c r="D209" s="35"/>
      <c r="E209" s="72">
        <f>SUM(E199:E208)</f>
        <v>547965904.4499999</v>
      </c>
      <c r="F209" s="35"/>
      <c r="G209" s="69"/>
      <c r="H209" s="69"/>
      <c r="K209" s="69"/>
    </row>
    <row r="210" spans="1:11" s="71" customFormat="1" ht="15.75">
      <c r="A210" s="4"/>
      <c r="B210" s="46"/>
      <c r="C210" s="73"/>
      <c r="D210" s="35"/>
      <c r="E210" s="72"/>
      <c r="F210" s="35"/>
      <c r="G210" s="69"/>
      <c r="H210" s="69"/>
      <c r="K210" s="69"/>
    </row>
    <row r="211" spans="1:11" ht="15">
      <c r="A211" s="4" t="s">
        <v>208</v>
      </c>
      <c r="B211" s="15" t="s">
        <v>207</v>
      </c>
      <c r="C211" s="35">
        <v>9907781.5</v>
      </c>
      <c r="D211" s="35"/>
      <c r="E211" s="37">
        <v>8378260.49</v>
      </c>
      <c r="F211" s="35"/>
      <c r="G211" s="69"/>
      <c r="H211" s="1"/>
      <c r="K211" s="1"/>
    </row>
    <row r="212" spans="1:11" ht="15">
      <c r="A212" s="4" t="s">
        <v>206</v>
      </c>
      <c r="B212" s="15" t="s">
        <v>205</v>
      </c>
      <c r="C212" s="36">
        <v>1537202.6</v>
      </c>
      <c r="D212" s="35"/>
      <c r="E212" s="37">
        <v>1296818.07</v>
      </c>
      <c r="F212" s="35"/>
      <c r="G212" s="69"/>
      <c r="H212" s="1"/>
      <c r="K212" s="1"/>
    </row>
    <row r="213" spans="1:11" ht="16.5" thickBot="1">
      <c r="A213" s="4"/>
      <c r="B213" s="46" t="s">
        <v>195</v>
      </c>
      <c r="C213" s="9">
        <f>SUM(C211:C212)</f>
        <v>11444984.1</v>
      </c>
      <c r="D213" s="44"/>
      <c r="E213" s="70">
        <f>SUM(E211:E212)</f>
        <v>9675078.56</v>
      </c>
      <c r="F213" s="3"/>
      <c r="G213" s="69"/>
      <c r="H213" s="1"/>
      <c r="K213" s="1"/>
    </row>
    <row r="214" spans="1:11" ht="15">
      <c r="A214" s="4"/>
      <c r="B214" s="15"/>
      <c r="C214" s="44"/>
      <c r="D214" s="44"/>
      <c r="E214" s="68"/>
      <c r="F214" s="3"/>
      <c r="H214" s="1"/>
      <c r="K214" s="1"/>
    </row>
    <row r="215" spans="1:11" ht="16.5" thickBot="1">
      <c r="A215" s="4"/>
      <c r="B215" s="11" t="s">
        <v>204</v>
      </c>
      <c r="C215" s="10">
        <f>+C213+C209</f>
        <v>630688966.7800001</v>
      </c>
      <c r="D215" s="9"/>
      <c r="E215" s="8">
        <f>+E213+E209</f>
        <v>557640983.0099999</v>
      </c>
      <c r="F215" s="3"/>
      <c r="H215" s="1"/>
      <c r="K215" s="1"/>
    </row>
    <row r="216" spans="1:11" ht="16.5" thickBot="1" thickTop="1">
      <c r="A216" s="4"/>
      <c r="B216" s="7"/>
      <c r="C216" s="6"/>
      <c r="D216" s="6"/>
      <c r="E216" s="5"/>
      <c r="F216" s="3"/>
      <c r="H216" s="1"/>
      <c r="K216" s="1"/>
    </row>
    <row r="217" spans="1:11" ht="15">
      <c r="A217" s="4"/>
      <c r="B217" s="4"/>
      <c r="C217" s="4"/>
      <c r="D217" s="4"/>
      <c r="E217" s="4"/>
      <c r="F217" s="3"/>
      <c r="H217" s="1"/>
      <c r="K217" s="1"/>
    </row>
    <row r="218" spans="1:11" ht="21" thickBot="1">
      <c r="A218" s="4"/>
      <c r="B218" s="24" t="s">
        <v>203</v>
      </c>
      <c r="C218" s="19"/>
      <c r="D218" s="19"/>
      <c r="E218" s="19"/>
      <c r="F218" s="3"/>
      <c r="H218" s="1"/>
      <c r="K218" s="1"/>
    </row>
    <row r="219" spans="1:11" ht="18.75" thickBot="1">
      <c r="A219" s="4"/>
      <c r="B219" s="67" t="s">
        <v>202</v>
      </c>
      <c r="C219" s="22">
        <v>2022</v>
      </c>
      <c r="D219" s="21"/>
      <c r="E219" s="20">
        <v>2021</v>
      </c>
      <c r="F219" s="3"/>
      <c r="H219" s="1"/>
      <c r="K219" s="1"/>
    </row>
    <row r="220" spans="1:11" ht="45.75" thickBot="1">
      <c r="A220" s="4"/>
      <c r="B220" s="66" t="s">
        <v>201</v>
      </c>
      <c r="C220" s="6"/>
      <c r="D220" s="6"/>
      <c r="E220" s="5"/>
      <c r="F220" s="3"/>
      <c r="H220" s="1"/>
      <c r="K220" s="1"/>
    </row>
    <row r="221" spans="1:11" ht="15.75">
      <c r="A221" s="28">
        <v>2.2</v>
      </c>
      <c r="B221" s="46" t="s">
        <v>200</v>
      </c>
      <c r="C221" s="65">
        <f>+C222+C223</f>
        <v>5571859.2</v>
      </c>
      <c r="D221" s="52"/>
      <c r="E221" s="64">
        <f>+E222+E223</f>
        <v>3838408.21</v>
      </c>
      <c r="F221" s="3"/>
      <c r="H221" s="1"/>
      <c r="K221" s="1"/>
    </row>
    <row r="222" spans="1:11" ht="15">
      <c r="A222" s="4" t="s">
        <v>199</v>
      </c>
      <c r="B222" s="15" t="s">
        <v>198</v>
      </c>
      <c r="C222" s="13">
        <v>4968552.04</v>
      </c>
      <c r="D222" s="13"/>
      <c r="E222" s="17">
        <v>3309142.81</v>
      </c>
      <c r="F222" s="3"/>
      <c r="H222" s="1"/>
      <c r="K222" s="1"/>
    </row>
    <row r="223" spans="1:11" ht="15">
      <c r="A223" s="4" t="s">
        <v>197</v>
      </c>
      <c r="B223" s="15" t="s">
        <v>196</v>
      </c>
      <c r="C223" s="14">
        <v>603307.16</v>
      </c>
      <c r="D223" s="13"/>
      <c r="E223" s="12">
        <v>529265.4</v>
      </c>
      <c r="F223" s="3"/>
      <c r="H223" s="1"/>
      <c r="K223" s="1"/>
    </row>
    <row r="224" spans="1:11" ht="15.75">
      <c r="A224" s="4"/>
      <c r="B224" s="46" t="s">
        <v>195</v>
      </c>
      <c r="C224" s="63">
        <f>SUM(C222:C223)</f>
        <v>5571859.2</v>
      </c>
      <c r="D224" s="52"/>
      <c r="E224" s="62">
        <f>SUM(E222:E223)</f>
        <v>3838408.21</v>
      </c>
      <c r="F224" s="3"/>
      <c r="H224" s="1"/>
      <c r="K224" s="1"/>
    </row>
    <row r="225" spans="1:11" ht="15.75">
      <c r="A225" s="4"/>
      <c r="B225" s="46"/>
      <c r="C225" s="63"/>
      <c r="D225" s="52"/>
      <c r="E225" s="62"/>
      <c r="F225" s="3"/>
      <c r="H225" s="1"/>
      <c r="K225" s="1"/>
    </row>
    <row r="226" spans="1:11" ht="15">
      <c r="A226" s="4" t="s">
        <v>194</v>
      </c>
      <c r="B226" s="15" t="s">
        <v>193</v>
      </c>
      <c r="C226" s="13">
        <v>9461565.03</v>
      </c>
      <c r="D226" s="13"/>
      <c r="E226" s="17">
        <v>9358764.77</v>
      </c>
      <c r="F226" s="3"/>
      <c r="H226" s="1"/>
      <c r="K226" s="1"/>
    </row>
    <row r="227" spans="1:11" ht="15">
      <c r="A227" s="4" t="s">
        <v>192</v>
      </c>
      <c r="B227" s="15" t="s">
        <v>191</v>
      </c>
      <c r="C227" s="13">
        <v>3658252.04</v>
      </c>
      <c r="D227" s="13"/>
      <c r="E227" s="17">
        <v>3135856.19</v>
      </c>
      <c r="F227" s="3"/>
      <c r="H227" s="1"/>
      <c r="K227" s="1"/>
    </row>
    <row r="228" spans="1:11" ht="15">
      <c r="A228" s="4" t="s">
        <v>190</v>
      </c>
      <c r="B228" s="15" t="s">
        <v>189</v>
      </c>
      <c r="C228" s="13">
        <f>10374672.22+2078768.61</f>
        <v>12453440.83</v>
      </c>
      <c r="D228" s="13"/>
      <c r="E228" s="17">
        <v>8752919.24</v>
      </c>
      <c r="F228" s="3"/>
      <c r="H228" s="1"/>
      <c r="K228" s="1"/>
    </row>
    <row r="229" spans="1:11" ht="15">
      <c r="A229" s="4" t="s">
        <v>188</v>
      </c>
      <c r="B229" s="15" t="s">
        <v>187</v>
      </c>
      <c r="C229" s="13">
        <v>105391</v>
      </c>
      <c r="D229" s="13"/>
      <c r="E229" s="17">
        <v>89463</v>
      </c>
      <c r="F229" s="3"/>
      <c r="H229" s="1"/>
      <c r="K229" s="1"/>
    </row>
    <row r="230" spans="1:11" ht="15">
      <c r="A230" s="4" t="s">
        <v>186</v>
      </c>
      <c r="B230" s="15" t="s">
        <v>185</v>
      </c>
      <c r="C230" s="13">
        <v>59964</v>
      </c>
      <c r="D230" s="13"/>
      <c r="E230" s="17">
        <v>8106</v>
      </c>
      <c r="F230" s="3"/>
      <c r="H230" s="1"/>
      <c r="K230" s="1"/>
    </row>
    <row r="231" spans="1:11" ht="15">
      <c r="A231" s="4" t="s">
        <v>184</v>
      </c>
      <c r="B231" s="15" t="s">
        <v>183</v>
      </c>
      <c r="C231" s="13">
        <v>59300</v>
      </c>
      <c r="D231" s="13"/>
      <c r="E231" s="17">
        <v>254949.99</v>
      </c>
      <c r="F231" s="3"/>
      <c r="H231" s="1"/>
      <c r="K231" s="1"/>
    </row>
    <row r="232" spans="1:11" ht="15">
      <c r="A232" s="4" t="s">
        <v>182</v>
      </c>
      <c r="B232" s="15" t="s">
        <v>181</v>
      </c>
      <c r="C232" s="13">
        <v>87320</v>
      </c>
      <c r="D232" s="13"/>
      <c r="E232" s="17">
        <v>0</v>
      </c>
      <c r="F232" s="3"/>
      <c r="H232" s="1"/>
      <c r="K232" s="1"/>
    </row>
    <row r="233" spans="1:11" ht="15">
      <c r="A233" s="4" t="s">
        <v>180</v>
      </c>
      <c r="B233" s="15" t="s">
        <v>179</v>
      </c>
      <c r="C233" s="13">
        <v>3199780</v>
      </c>
      <c r="D233" s="13"/>
      <c r="E233" s="17">
        <v>1674630</v>
      </c>
      <c r="F233" s="3"/>
      <c r="H233" s="1"/>
      <c r="K233" s="1"/>
    </row>
    <row r="234" spans="1:11" ht="15">
      <c r="A234" s="4" t="s">
        <v>178</v>
      </c>
      <c r="B234" s="15" t="s">
        <v>177</v>
      </c>
      <c r="C234" s="13">
        <v>0</v>
      </c>
      <c r="D234" s="13"/>
      <c r="E234" s="17">
        <v>447134.64</v>
      </c>
      <c r="F234" s="3"/>
      <c r="H234" s="1"/>
      <c r="K234" s="1"/>
    </row>
    <row r="235" spans="1:11" ht="15">
      <c r="A235" s="4" t="s">
        <v>176</v>
      </c>
      <c r="B235" s="15" t="s">
        <v>175</v>
      </c>
      <c r="C235" s="13">
        <v>300000</v>
      </c>
      <c r="D235" s="13"/>
      <c r="E235" s="17">
        <v>332340</v>
      </c>
      <c r="F235" s="3"/>
      <c r="H235" s="1"/>
      <c r="K235" s="1"/>
    </row>
    <row r="236" spans="1:11" ht="15">
      <c r="A236" s="4" t="s">
        <v>174</v>
      </c>
      <c r="B236" s="15" t="s">
        <v>173</v>
      </c>
      <c r="C236" s="13">
        <v>460</v>
      </c>
      <c r="D236" s="13"/>
      <c r="E236" s="17">
        <v>2640</v>
      </c>
      <c r="F236" s="3"/>
      <c r="H236" s="1"/>
      <c r="K236" s="1"/>
    </row>
    <row r="237" spans="1:11" ht="15">
      <c r="A237" s="4" t="s">
        <v>172</v>
      </c>
      <c r="B237" s="15" t="s">
        <v>171</v>
      </c>
      <c r="C237" s="13">
        <f>53855691.9+77914.51</f>
        <v>53933606.41</v>
      </c>
      <c r="D237" s="13"/>
      <c r="E237" s="17">
        <v>0</v>
      </c>
      <c r="F237" s="3"/>
      <c r="H237" s="1"/>
      <c r="K237" s="1"/>
    </row>
    <row r="238" spans="1:11" ht="15">
      <c r="A238" s="4" t="s">
        <v>170</v>
      </c>
      <c r="B238" s="15" t="s">
        <v>169</v>
      </c>
      <c r="C238" s="13">
        <v>1890873.76</v>
      </c>
      <c r="D238" s="13"/>
      <c r="E238" s="17">
        <v>1642705.39</v>
      </c>
      <c r="F238" s="61"/>
      <c r="H238" s="1"/>
      <c r="K238" s="1"/>
    </row>
    <row r="239" spans="1:11" ht="15">
      <c r="A239" s="4" t="s">
        <v>168</v>
      </c>
      <c r="B239" s="15" t="s">
        <v>167</v>
      </c>
      <c r="C239" s="13">
        <v>3409390.54</v>
      </c>
      <c r="D239" s="13"/>
      <c r="E239" s="17">
        <v>1738697.95</v>
      </c>
      <c r="F239" s="61"/>
      <c r="G239" s="60"/>
      <c r="H239" s="1"/>
      <c r="K239" s="1"/>
    </row>
    <row r="240" spans="1:11" ht="15">
      <c r="A240" s="4" t="s">
        <v>166</v>
      </c>
      <c r="B240" s="15" t="s">
        <v>165</v>
      </c>
      <c r="C240" s="13">
        <v>955800</v>
      </c>
      <c r="D240" s="13"/>
      <c r="E240" s="17">
        <v>1499.99</v>
      </c>
      <c r="F240" s="61"/>
      <c r="G240" s="60"/>
      <c r="H240" s="1"/>
      <c r="K240" s="1"/>
    </row>
    <row r="241" spans="1:11" ht="15">
      <c r="A241" s="4" t="s">
        <v>164</v>
      </c>
      <c r="B241" s="15" t="s">
        <v>163</v>
      </c>
      <c r="C241" s="13">
        <v>424599.64</v>
      </c>
      <c r="D241" s="13"/>
      <c r="E241" s="17">
        <v>0</v>
      </c>
      <c r="F241" s="61"/>
      <c r="G241" s="60"/>
      <c r="H241" s="1"/>
      <c r="K241" s="1"/>
    </row>
    <row r="242" spans="1:11" ht="15">
      <c r="A242" s="4" t="s">
        <v>162</v>
      </c>
      <c r="B242" s="15" t="s">
        <v>161</v>
      </c>
      <c r="C242" s="13">
        <v>414841.84</v>
      </c>
      <c r="D242" s="13"/>
      <c r="E242" s="17">
        <v>115896.17</v>
      </c>
      <c r="F242" s="61"/>
      <c r="G242" s="60"/>
      <c r="K242" s="1"/>
    </row>
    <row r="243" spans="1:11" ht="15">
      <c r="A243" s="4" t="s">
        <v>4</v>
      </c>
      <c r="B243" s="15" t="s">
        <v>3</v>
      </c>
      <c r="C243" s="13">
        <v>0</v>
      </c>
      <c r="D243" s="13"/>
      <c r="E243" s="17">
        <v>62009</v>
      </c>
      <c r="F243" s="61"/>
      <c r="G243" s="60"/>
      <c r="K243" s="1"/>
    </row>
    <row r="244" spans="1:11" ht="15">
      <c r="A244" s="4" t="s">
        <v>160</v>
      </c>
      <c r="B244" s="15" t="s">
        <v>159</v>
      </c>
      <c r="C244" s="13">
        <v>0</v>
      </c>
      <c r="D244" s="13"/>
      <c r="E244" s="17">
        <v>4257.12</v>
      </c>
      <c r="F244" s="61"/>
      <c r="G244" s="60"/>
      <c r="K244" s="1"/>
    </row>
    <row r="245" spans="1:11" ht="15">
      <c r="A245" s="4" t="s">
        <v>158</v>
      </c>
      <c r="B245" s="15" t="s">
        <v>157</v>
      </c>
      <c r="C245" s="13">
        <v>186440</v>
      </c>
      <c r="D245" s="13"/>
      <c r="E245" s="17">
        <v>95580</v>
      </c>
      <c r="F245" s="61"/>
      <c r="G245" s="60"/>
      <c r="K245" s="1"/>
    </row>
    <row r="246" spans="1:11" ht="15">
      <c r="A246" s="4" t="s">
        <v>156</v>
      </c>
      <c r="B246" s="15" t="s">
        <v>155</v>
      </c>
      <c r="C246" s="13">
        <v>0</v>
      </c>
      <c r="D246" s="13"/>
      <c r="E246" s="17">
        <v>660</v>
      </c>
      <c r="F246" s="61"/>
      <c r="G246" s="60"/>
      <c r="K246" s="1"/>
    </row>
    <row r="247" spans="1:11" ht="15">
      <c r="A247" s="4" t="s">
        <v>154</v>
      </c>
      <c r="B247" s="15" t="s">
        <v>153</v>
      </c>
      <c r="C247" s="13">
        <v>1280981</v>
      </c>
      <c r="D247" s="13"/>
      <c r="E247" s="17">
        <v>591729.6</v>
      </c>
      <c r="F247" s="61"/>
      <c r="G247" s="60"/>
      <c r="K247" s="1"/>
    </row>
    <row r="248" spans="1:11" ht="15">
      <c r="A248" s="4" t="s">
        <v>152</v>
      </c>
      <c r="B248" s="15" t="s">
        <v>151</v>
      </c>
      <c r="C248" s="13">
        <v>66000</v>
      </c>
      <c r="D248" s="13"/>
      <c r="E248" s="17">
        <v>0</v>
      </c>
      <c r="F248" s="61"/>
      <c r="G248" s="60"/>
      <c r="K248" s="1"/>
    </row>
    <row r="249" spans="1:11" ht="15">
      <c r="A249" s="4" t="s">
        <v>150</v>
      </c>
      <c r="B249" s="15" t="s">
        <v>149</v>
      </c>
      <c r="C249" s="13">
        <f>18000+275435</f>
        <v>293435</v>
      </c>
      <c r="D249" s="13"/>
      <c r="E249" s="17">
        <v>17747.2</v>
      </c>
      <c r="F249" s="61"/>
      <c r="G249" s="60"/>
      <c r="K249" s="1"/>
    </row>
    <row r="250" spans="1:11" ht="15">
      <c r="A250" s="4" t="s">
        <v>148</v>
      </c>
      <c r="B250" s="15" t="s">
        <v>147</v>
      </c>
      <c r="C250" s="13">
        <v>55500</v>
      </c>
      <c r="D250" s="13"/>
      <c r="E250" s="17">
        <v>0</v>
      </c>
      <c r="F250" s="3"/>
      <c r="K250" s="1"/>
    </row>
    <row r="251" spans="1:11" ht="15">
      <c r="A251" s="4" t="s">
        <v>146</v>
      </c>
      <c r="B251" s="15" t="s">
        <v>145</v>
      </c>
      <c r="C251" s="13">
        <v>0</v>
      </c>
      <c r="D251" s="13"/>
      <c r="E251" s="17">
        <v>1163810.96</v>
      </c>
      <c r="F251" s="3"/>
      <c r="H251" s="48"/>
      <c r="K251" s="1"/>
    </row>
    <row r="252" spans="1:11" ht="15.75" thickBot="1">
      <c r="A252" s="4" t="s">
        <v>144</v>
      </c>
      <c r="B252" s="15" t="s">
        <v>143</v>
      </c>
      <c r="C252" s="13">
        <v>18950228</v>
      </c>
      <c r="D252" s="13"/>
      <c r="E252" s="17">
        <v>18360291.29</v>
      </c>
      <c r="F252" s="3"/>
      <c r="H252" s="48"/>
      <c r="K252" s="1"/>
    </row>
    <row r="253" spans="1:11" ht="16.5" thickBot="1">
      <c r="A253" s="4"/>
      <c r="B253" s="57" t="s">
        <v>142</v>
      </c>
      <c r="C253" s="59">
        <f>SUM(C224:C252)</f>
        <v>116819028.29</v>
      </c>
      <c r="D253" s="9"/>
      <c r="E253" s="58">
        <f>SUM(E224:E252)</f>
        <v>51690096.71</v>
      </c>
      <c r="F253" s="3"/>
      <c r="K253" s="1"/>
    </row>
    <row r="254" spans="1:11" ht="16.5" thickTop="1">
      <c r="A254" s="4"/>
      <c r="B254" s="57"/>
      <c r="C254" s="9"/>
      <c r="D254" s="9"/>
      <c r="E254" s="56"/>
      <c r="F254" s="3"/>
      <c r="K254" s="1"/>
    </row>
    <row r="255" spans="1:11" ht="15.75" customHeight="1">
      <c r="A255" s="4"/>
      <c r="B255" s="46" t="s">
        <v>141</v>
      </c>
      <c r="C255" s="9"/>
      <c r="D255" s="9"/>
      <c r="E255" s="56"/>
      <c r="F255" s="3"/>
      <c r="K255" s="1"/>
    </row>
    <row r="256" spans="1:11" ht="15.75" customHeight="1">
      <c r="A256" s="4"/>
      <c r="B256" s="46" t="s">
        <v>140</v>
      </c>
      <c r="C256" s="9"/>
      <c r="D256" s="9"/>
      <c r="E256" s="56"/>
      <c r="F256" s="3"/>
      <c r="K256" s="1"/>
    </row>
    <row r="257" spans="1:11" ht="16.5" thickBot="1">
      <c r="A257" s="4"/>
      <c r="B257" s="55" t="s">
        <v>139</v>
      </c>
      <c r="C257" s="54"/>
      <c r="D257" s="54"/>
      <c r="E257" s="53"/>
      <c r="F257" s="3"/>
      <c r="K257" s="1"/>
    </row>
    <row r="258" spans="1:11" ht="15.75">
      <c r="A258" s="4"/>
      <c r="B258" s="52"/>
      <c r="C258" s="51"/>
      <c r="D258" s="51"/>
      <c r="E258" s="19"/>
      <c r="F258" s="3"/>
      <c r="K258" s="1"/>
    </row>
    <row r="259" spans="1:11" ht="21" thickBot="1">
      <c r="A259" s="4"/>
      <c r="B259" s="24" t="s">
        <v>138</v>
      </c>
      <c r="C259" s="19"/>
      <c r="D259" s="19"/>
      <c r="E259" s="19"/>
      <c r="F259" s="3"/>
      <c r="G259" s="50"/>
      <c r="K259" s="1"/>
    </row>
    <row r="260" spans="1:11" ht="16.5" thickBot="1">
      <c r="A260" s="4"/>
      <c r="B260" s="49" t="s">
        <v>137</v>
      </c>
      <c r="C260" s="22">
        <v>2022</v>
      </c>
      <c r="D260" s="21"/>
      <c r="E260" s="20">
        <v>2021</v>
      </c>
      <c r="F260" s="3"/>
      <c r="G260" s="48"/>
      <c r="H260" s="48"/>
      <c r="K260" s="1"/>
    </row>
    <row r="261" spans="1:11" ht="7.5" customHeight="1">
      <c r="A261" s="4"/>
      <c r="B261" s="15"/>
      <c r="C261" s="19"/>
      <c r="D261" s="19"/>
      <c r="E261" s="18"/>
      <c r="F261" s="3"/>
      <c r="K261" s="1"/>
    </row>
    <row r="262" spans="1:11" ht="30">
      <c r="A262" s="4"/>
      <c r="B262" s="47" t="s">
        <v>136</v>
      </c>
      <c r="C262" s="19"/>
      <c r="D262" s="19"/>
      <c r="E262" s="18"/>
      <c r="F262" s="3"/>
      <c r="K262" s="1"/>
    </row>
    <row r="263" spans="1:11" ht="15.75" thickBot="1">
      <c r="A263" s="4"/>
      <c r="B263" s="7"/>
      <c r="C263" s="40"/>
      <c r="D263" s="40"/>
      <c r="E263" s="5"/>
      <c r="F263" s="3"/>
      <c r="G263" s="1"/>
      <c r="H263" s="1"/>
      <c r="K263" s="1"/>
    </row>
    <row r="264" spans="1:11" ht="15.75">
      <c r="A264" s="28">
        <v>2.3</v>
      </c>
      <c r="B264" s="46" t="s">
        <v>135</v>
      </c>
      <c r="C264" s="45">
        <f>+C265+C266+C267+C268+C269+C270+C271+C272+C273+C274+C275+C276+C277+C278+C279+C280+C281+C282+C283+C284+C285+C286+C287+C288+C289+C290+C291+C292+C293+C294+C295+C296+C297+C298+C299+C300+C301+C302+C304+C305+C306+C307+C308+C309+C310+C311+C312+C313+C314</f>
        <v>72688820.41000001</v>
      </c>
      <c r="D264" s="44"/>
      <c r="E264" s="43">
        <f>+E265+E266+E267+E268+E269+E270+E271+E272+E273+E274+E275+E276+E277+E278+E279+E280+E281+E282+E283+E284+E285+E286+E287+E288+E289+E290+E291+E292+E293+E294+E295+E296+E297+E298+E299+E300+E301+E302+E304+E305+E306+E307+E308+E309+E310+E311+E312+E313+E314</f>
        <v>40465670.129999995</v>
      </c>
      <c r="F264" s="3"/>
      <c r="G264" s="1"/>
      <c r="H264" s="1"/>
      <c r="K264" s="1"/>
    </row>
    <row r="265" spans="1:11" ht="15">
      <c r="A265" s="4" t="s">
        <v>134</v>
      </c>
      <c r="B265" s="15" t="s">
        <v>133</v>
      </c>
      <c r="C265" s="42">
        <v>511054.75</v>
      </c>
      <c r="D265" s="13"/>
      <c r="E265" s="41">
        <v>846231.27</v>
      </c>
      <c r="F265" s="3"/>
      <c r="G265" s="1"/>
      <c r="H265" s="1"/>
      <c r="K265" s="1"/>
    </row>
    <row r="266" spans="1:11" ht="15">
      <c r="A266" s="4" t="s">
        <v>132</v>
      </c>
      <c r="B266" s="15" t="s">
        <v>131</v>
      </c>
      <c r="C266" s="13">
        <v>1402671.9</v>
      </c>
      <c r="D266" s="13"/>
      <c r="E266" s="17">
        <v>961865.2</v>
      </c>
      <c r="F266" s="3"/>
      <c r="G266" s="1"/>
      <c r="H266" s="1"/>
      <c r="K266" s="1"/>
    </row>
    <row r="267" spans="1:11" ht="15">
      <c r="A267" s="4" t="s">
        <v>130</v>
      </c>
      <c r="B267" s="15" t="s">
        <v>129</v>
      </c>
      <c r="C267" s="13">
        <v>0</v>
      </c>
      <c r="D267" s="13"/>
      <c r="E267" s="17">
        <v>159723</v>
      </c>
      <c r="F267" s="3"/>
      <c r="G267" s="1"/>
      <c r="H267" s="1"/>
      <c r="K267" s="1"/>
    </row>
    <row r="268" spans="1:11" ht="15">
      <c r="A268" s="4" t="s">
        <v>128</v>
      </c>
      <c r="B268" s="15" t="s">
        <v>127</v>
      </c>
      <c r="C268" s="13">
        <v>220513.69</v>
      </c>
      <c r="D268" s="13"/>
      <c r="E268" s="17">
        <v>590</v>
      </c>
      <c r="F268" s="3"/>
      <c r="G268" s="1"/>
      <c r="H268" s="1"/>
      <c r="K268" s="1"/>
    </row>
    <row r="269" spans="1:11" ht="15">
      <c r="A269" s="4" t="s">
        <v>126</v>
      </c>
      <c r="B269" s="15" t="s">
        <v>125</v>
      </c>
      <c r="C269" s="13">
        <v>0</v>
      </c>
      <c r="D269" s="13"/>
      <c r="E269" s="17">
        <v>224.2</v>
      </c>
      <c r="F269" s="3"/>
      <c r="G269" s="1"/>
      <c r="H269" s="1"/>
      <c r="K269" s="1"/>
    </row>
    <row r="270" spans="1:11" ht="15">
      <c r="A270" s="4" t="s">
        <v>124</v>
      </c>
      <c r="B270" s="15" t="s">
        <v>123</v>
      </c>
      <c r="C270" s="13">
        <v>934314.56</v>
      </c>
      <c r="D270" s="13"/>
      <c r="E270" s="17">
        <v>48480.3</v>
      </c>
      <c r="F270" s="3"/>
      <c r="G270" s="1"/>
      <c r="H270" s="1"/>
      <c r="K270" s="1"/>
    </row>
    <row r="271" spans="1:11" ht="15">
      <c r="A271" s="4" t="s">
        <v>122</v>
      </c>
      <c r="B271" s="15" t="s">
        <v>121</v>
      </c>
      <c r="C271" s="13">
        <v>12683755</v>
      </c>
      <c r="D271" s="13"/>
      <c r="E271" s="17">
        <v>944607.92</v>
      </c>
      <c r="F271" s="3"/>
      <c r="G271" s="1"/>
      <c r="H271" s="1"/>
      <c r="K271" s="1"/>
    </row>
    <row r="272" spans="1:11" ht="15">
      <c r="A272" s="4" t="s">
        <v>120</v>
      </c>
      <c r="B272" s="15" t="s">
        <v>119</v>
      </c>
      <c r="C272" s="13">
        <v>2044176.75</v>
      </c>
      <c r="D272" s="13"/>
      <c r="E272" s="17">
        <v>394311.12</v>
      </c>
      <c r="F272" s="3"/>
      <c r="G272" s="1"/>
      <c r="H272" s="1"/>
      <c r="K272" s="1"/>
    </row>
    <row r="273" spans="1:11" ht="15">
      <c r="A273" s="4" t="s">
        <v>118</v>
      </c>
      <c r="B273" s="15" t="s">
        <v>117</v>
      </c>
      <c r="C273" s="13">
        <v>0</v>
      </c>
      <c r="D273" s="13"/>
      <c r="E273" s="17">
        <v>283229.5</v>
      </c>
      <c r="F273" s="3"/>
      <c r="G273" s="1"/>
      <c r="H273" s="1"/>
      <c r="K273" s="1"/>
    </row>
    <row r="274" spans="1:11" ht="15">
      <c r="A274" s="4" t="s">
        <v>116</v>
      </c>
      <c r="B274" s="15" t="s">
        <v>115</v>
      </c>
      <c r="C274" s="13">
        <v>1384.24</v>
      </c>
      <c r="D274" s="13"/>
      <c r="E274" s="17">
        <v>267360.59</v>
      </c>
      <c r="F274" s="3"/>
      <c r="G274" s="1"/>
      <c r="H274" s="1"/>
      <c r="K274" s="1"/>
    </row>
    <row r="275" spans="1:11" ht="15">
      <c r="A275" s="4" t="s">
        <v>114</v>
      </c>
      <c r="B275" s="15" t="s">
        <v>113</v>
      </c>
      <c r="C275" s="13">
        <v>4081935.06</v>
      </c>
      <c r="D275" s="13"/>
      <c r="E275" s="17">
        <v>2533371.5</v>
      </c>
      <c r="F275" s="3"/>
      <c r="G275" s="1"/>
      <c r="H275" s="1"/>
      <c r="K275" s="1"/>
    </row>
    <row r="276" spans="1:11" ht="15">
      <c r="A276" s="4" t="s">
        <v>112</v>
      </c>
      <c r="B276" s="15" t="s">
        <v>111</v>
      </c>
      <c r="C276" s="13">
        <v>2947561.84</v>
      </c>
      <c r="D276" s="13"/>
      <c r="E276" s="17">
        <v>21000</v>
      </c>
      <c r="F276" s="3"/>
      <c r="G276" s="1"/>
      <c r="H276" s="1"/>
      <c r="K276" s="1"/>
    </row>
    <row r="277" spans="1:11" ht="15">
      <c r="A277" s="4" t="s">
        <v>110</v>
      </c>
      <c r="B277" s="15" t="s">
        <v>109</v>
      </c>
      <c r="C277" s="13">
        <v>0</v>
      </c>
      <c r="D277" s="13"/>
      <c r="E277" s="17">
        <v>92845.94</v>
      </c>
      <c r="F277" s="3"/>
      <c r="G277" s="1"/>
      <c r="H277" s="1"/>
      <c r="K277" s="1"/>
    </row>
    <row r="278" spans="1:11" ht="15">
      <c r="A278" s="4" t="s">
        <v>108</v>
      </c>
      <c r="B278" s="15" t="s">
        <v>107</v>
      </c>
      <c r="C278" s="13">
        <v>1050010.46</v>
      </c>
      <c r="D278" s="13"/>
      <c r="E278" s="17">
        <v>0</v>
      </c>
      <c r="F278" s="3"/>
      <c r="G278" s="1"/>
      <c r="H278" s="1"/>
      <c r="K278" s="1"/>
    </row>
    <row r="279" spans="1:11" ht="15">
      <c r="A279" s="4" t="s">
        <v>106</v>
      </c>
      <c r="B279" s="15" t="s">
        <v>105</v>
      </c>
      <c r="C279" s="13">
        <v>282781.4</v>
      </c>
      <c r="D279" s="13"/>
      <c r="E279" s="17">
        <v>0</v>
      </c>
      <c r="F279" s="3"/>
      <c r="G279" s="1"/>
      <c r="H279" s="1"/>
      <c r="K279" s="1"/>
    </row>
    <row r="280" spans="1:11" ht="15">
      <c r="A280" s="4" t="s">
        <v>104</v>
      </c>
      <c r="B280" s="15" t="s">
        <v>103</v>
      </c>
      <c r="C280" s="13">
        <v>0</v>
      </c>
      <c r="D280" s="13"/>
      <c r="E280" s="17">
        <v>17128</v>
      </c>
      <c r="F280" s="3"/>
      <c r="G280" s="1"/>
      <c r="H280" s="1"/>
      <c r="K280" s="1"/>
    </row>
    <row r="281" spans="1:11" ht="15">
      <c r="A281" s="4" t="s">
        <v>102</v>
      </c>
      <c r="B281" s="15" t="s">
        <v>101</v>
      </c>
      <c r="C281" s="13">
        <v>2500</v>
      </c>
      <c r="D281" s="13"/>
      <c r="E281" s="17">
        <v>4366.42</v>
      </c>
      <c r="F281" s="3"/>
      <c r="G281" s="1"/>
      <c r="H281" s="1"/>
      <c r="K281" s="1"/>
    </row>
    <row r="282" spans="1:11" ht="15">
      <c r="A282" s="4" t="s">
        <v>100</v>
      </c>
      <c r="B282" s="15" t="s">
        <v>99</v>
      </c>
      <c r="C282" s="13">
        <v>297938.23</v>
      </c>
      <c r="D282" s="13"/>
      <c r="E282" s="17">
        <v>616099.06</v>
      </c>
      <c r="F282" s="3"/>
      <c r="G282" s="1"/>
      <c r="H282" s="1"/>
      <c r="K282" s="1"/>
    </row>
    <row r="283" spans="1:11" ht="15">
      <c r="A283" s="4" t="s">
        <v>98</v>
      </c>
      <c r="B283" s="15" t="s">
        <v>97</v>
      </c>
      <c r="C283" s="13">
        <v>0</v>
      </c>
      <c r="D283" s="13"/>
      <c r="E283" s="17">
        <v>100630</v>
      </c>
      <c r="F283" s="3"/>
      <c r="G283" s="1"/>
      <c r="H283" s="1"/>
      <c r="K283" s="1"/>
    </row>
    <row r="284" spans="1:11" ht="15">
      <c r="A284" s="4" t="s">
        <v>96</v>
      </c>
      <c r="B284" s="15" t="s">
        <v>95</v>
      </c>
      <c r="C284" s="13">
        <v>0</v>
      </c>
      <c r="D284" s="13"/>
      <c r="E284" s="17">
        <v>132915.2</v>
      </c>
      <c r="F284" s="3"/>
      <c r="G284" s="1"/>
      <c r="H284" s="1"/>
      <c r="K284" s="1"/>
    </row>
    <row r="285" spans="1:11" ht="15">
      <c r="A285" s="4" t="s">
        <v>94</v>
      </c>
      <c r="B285" s="15" t="s">
        <v>93</v>
      </c>
      <c r="C285" s="13">
        <v>190500</v>
      </c>
      <c r="D285" s="13"/>
      <c r="E285" s="17">
        <v>300463.42</v>
      </c>
      <c r="F285" s="3"/>
      <c r="G285" s="1"/>
      <c r="H285" s="1"/>
      <c r="K285" s="1"/>
    </row>
    <row r="286" spans="1:11" ht="15">
      <c r="A286" s="4" t="s">
        <v>92</v>
      </c>
      <c r="B286" s="15" t="s">
        <v>91</v>
      </c>
      <c r="C286" s="13">
        <v>18198.43</v>
      </c>
      <c r="D286" s="13"/>
      <c r="E286" s="17">
        <v>0</v>
      </c>
      <c r="F286" s="3"/>
      <c r="G286" s="1"/>
      <c r="H286" s="1"/>
      <c r="K286" s="1"/>
    </row>
    <row r="287" spans="1:11" ht="15">
      <c r="A287" s="4" t="s">
        <v>90</v>
      </c>
      <c r="B287" s="15" t="s">
        <v>89</v>
      </c>
      <c r="C287" s="13">
        <v>0</v>
      </c>
      <c r="D287" s="13"/>
      <c r="E287" s="17">
        <v>21122</v>
      </c>
      <c r="F287" s="3"/>
      <c r="G287" s="1"/>
      <c r="H287" s="1"/>
      <c r="K287" s="1"/>
    </row>
    <row r="288" spans="1:11" ht="15">
      <c r="A288" s="4" t="s">
        <v>88</v>
      </c>
      <c r="B288" s="15" t="s">
        <v>87</v>
      </c>
      <c r="C288" s="13">
        <v>0</v>
      </c>
      <c r="D288" s="13"/>
      <c r="E288" s="17">
        <v>1324.99</v>
      </c>
      <c r="F288" s="3"/>
      <c r="G288" s="1"/>
      <c r="H288" s="1"/>
      <c r="K288" s="1"/>
    </row>
    <row r="289" spans="1:11" ht="15">
      <c r="A289" s="4" t="s">
        <v>86</v>
      </c>
      <c r="B289" s="15" t="s">
        <v>85</v>
      </c>
      <c r="C289" s="13">
        <v>0</v>
      </c>
      <c r="D289" s="13"/>
      <c r="E289" s="17">
        <v>51146.01</v>
      </c>
      <c r="F289" s="3"/>
      <c r="G289" s="1"/>
      <c r="H289" s="1"/>
      <c r="K289" s="1"/>
    </row>
    <row r="290" spans="1:11" ht="15">
      <c r="A290" s="4" t="s">
        <v>84</v>
      </c>
      <c r="B290" s="15" t="s">
        <v>83</v>
      </c>
      <c r="C290" s="13">
        <f>3648116.23+20</f>
        <v>3648136.23</v>
      </c>
      <c r="D290" s="13"/>
      <c r="E290" s="17">
        <v>949642.56</v>
      </c>
      <c r="F290" s="3"/>
      <c r="G290" s="1"/>
      <c r="H290" s="1"/>
      <c r="K290" s="1"/>
    </row>
    <row r="291" spans="1:11" ht="15">
      <c r="A291" s="4" t="s">
        <v>82</v>
      </c>
      <c r="B291" s="15" t="s">
        <v>81</v>
      </c>
      <c r="C291" s="13">
        <v>0</v>
      </c>
      <c r="D291" s="13"/>
      <c r="E291" s="17">
        <v>3701.79</v>
      </c>
      <c r="F291" s="3"/>
      <c r="G291" s="1"/>
      <c r="H291" s="1"/>
      <c r="K291" s="1"/>
    </row>
    <row r="292" spans="1:11" ht="15">
      <c r="A292" s="4" t="s">
        <v>80</v>
      </c>
      <c r="B292" s="15" t="s">
        <v>79</v>
      </c>
      <c r="C292" s="13">
        <v>22247152.07</v>
      </c>
      <c r="D292" s="13"/>
      <c r="E292" s="17">
        <v>17448389.11</v>
      </c>
      <c r="F292" s="3"/>
      <c r="G292" s="1"/>
      <c r="H292" s="1"/>
      <c r="K292" s="1"/>
    </row>
    <row r="293" spans="1:11" ht="15">
      <c r="A293" s="4" t="s">
        <v>78</v>
      </c>
      <c r="B293" s="15" t="s">
        <v>77</v>
      </c>
      <c r="C293" s="13">
        <v>8581879.2</v>
      </c>
      <c r="D293" s="13"/>
      <c r="E293" s="17">
        <v>5735649.36</v>
      </c>
      <c r="F293" s="3"/>
      <c r="G293" s="1"/>
      <c r="H293" s="1"/>
      <c r="K293" s="1"/>
    </row>
    <row r="294" spans="1:11" ht="15">
      <c r="A294" s="4" t="s">
        <v>76</v>
      </c>
      <c r="B294" s="15" t="s">
        <v>75</v>
      </c>
      <c r="C294" s="13">
        <v>167261.5</v>
      </c>
      <c r="D294" s="13"/>
      <c r="E294" s="17">
        <v>29822.51</v>
      </c>
      <c r="F294" s="3"/>
      <c r="G294" s="1"/>
      <c r="H294" s="1"/>
      <c r="K294" s="1"/>
    </row>
    <row r="295" spans="1:11" ht="15">
      <c r="A295" s="4" t="s">
        <v>74</v>
      </c>
      <c r="B295" s="15" t="s">
        <v>73</v>
      </c>
      <c r="C295" s="13">
        <v>1372.2</v>
      </c>
      <c r="D295" s="13"/>
      <c r="E295" s="17">
        <v>0</v>
      </c>
      <c r="F295" s="3"/>
      <c r="G295" s="1"/>
      <c r="H295" s="1"/>
      <c r="K295" s="1"/>
    </row>
    <row r="296" spans="1:11" ht="15">
      <c r="A296" s="4" t="s">
        <v>72</v>
      </c>
      <c r="B296" s="15" t="s">
        <v>71</v>
      </c>
      <c r="C296" s="13">
        <v>340018.02</v>
      </c>
      <c r="D296" s="13"/>
      <c r="E296" s="17">
        <v>476237.66</v>
      </c>
      <c r="F296" s="3"/>
      <c r="G296" s="1"/>
      <c r="H296" s="1"/>
      <c r="K296" s="1"/>
    </row>
    <row r="297" spans="1:11" ht="15">
      <c r="A297" s="4" t="s">
        <v>70</v>
      </c>
      <c r="B297" s="15" t="s">
        <v>69</v>
      </c>
      <c r="C297" s="13">
        <v>4048450.82</v>
      </c>
      <c r="D297" s="13"/>
      <c r="E297" s="17">
        <v>2316440</v>
      </c>
      <c r="F297" s="3"/>
      <c r="G297" s="1"/>
      <c r="H297" s="1"/>
      <c r="K297" s="1"/>
    </row>
    <row r="298" spans="1:11" ht="15">
      <c r="A298" s="4" t="s">
        <v>68</v>
      </c>
      <c r="B298" s="15" t="s">
        <v>67</v>
      </c>
      <c r="C298" s="13">
        <v>248.95</v>
      </c>
      <c r="D298" s="13"/>
      <c r="E298" s="17">
        <v>0</v>
      </c>
      <c r="F298" s="3"/>
      <c r="G298" s="1"/>
      <c r="H298" s="1"/>
      <c r="K298" s="1"/>
    </row>
    <row r="299" spans="1:11" ht="15">
      <c r="A299" s="4" t="s">
        <v>66</v>
      </c>
      <c r="B299" s="15" t="s">
        <v>65</v>
      </c>
      <c r="C299" s="13">
        <v>0</v>
      </c>
      <c r="D299" s="13"/>
      <c r="E299" s="17">
        <v>500</v>
      </c>
      <c r="F299" s="3"/>
      <c r="G299" s="1"/>
      <c r="H299" s="1"/>
      <c r="K299" s="1"/>
    </row>
    <row r="300" spans="1:11" ht="15">
      <c r="A300" s="4" t="s">
        <v>64</v>
      </c>
      <c r="B300" s="15" t="s">
        <v>63</v>
      </c>
      <c r="C300" s="13">
        <v>98</v>
      </c>
      <c r="D300" s="13"/>
      <c r="E300" s="17">
        <v>0</v>
      </c>
      <c r="F300" s="3"/>
      <c r="G300" s="1"/>
      <c r="H300" s="1"/>
      <c r="K300" s="1"/>
    </row>
    <row r="301" spans="1:11" ht="15">
      <c r="A301" s="4" t="s">
        <v>62</v>
      </c>
      <c r="B301" s="15" t="s">
        <v>61</v>
      </c>
      <c r="C301" s="13">
        <v>577289.55</v>
      </c>
      <c r="D301" s="13"/>
      <c r="E301" s="17">
        <v>5476</v>
      </c>
      <c r="F301" s="3"/>
      <c r="G301" s="1"/>
      <c r="H301" s="1"/>
      <c r="K301" s="1"/>
    </row>
    <row r="302" spans="1:11" ht="15">
      <c r="A302" s="4" t="s">
        <v>60</v>
      </c>
      <c r="B302" s="15" t="s">
        <v>59</v>
      </c>
      <c r="C302" s="13">
        <v>1100</v>
      </c>
      <c r="D302" s="13"/>
      <c r="E302" s="17">
        <v>72890.8</v>
      </c>
      <c r="F302" s="3"/>
      <c r="G302" s="1"/>
      <c r="H302" s="1"/>
      <c r="K302" s="1"/>
    </row>
    <row r="303" spans="1:11" ht="15" hidden="1">
      <c r="A303" s="4"/>
      <c r="B303" s="15" t="s">
        <v>58</v>
      </c>
      <c r="C303" s="13"/>
      <c r="D303" s="13"/>
      <c r="E303" s="17"/>
      <c r="F303" s="3"/>
      <c r="G303" s="1"/>
      <c r="H303" s="1"/>
      <c r="K303" s="1"/>
    </row>
    <row r="304" spans="1:11" ht="15">
      <c r="A304" s="4" t="s">
        <v>57</v>
      </c>
      <c r="B304" s="15" t="s">
        <v>56</v>
      </c>
      <c r="C304" s="13">
        <v>552547.64</v>
      </c>
      <c r="D304" s="13"/>
      <c r="E304" s="17">
        <v>867670.02</v>
      </c>
      <c r="F304" s="3"/>
      <c r="G304" s="1"/>
      <c r="H304" s="1"/>
      <c r="K304" s="1"/>
    </row>
    <row r="305" spans="1:11" ht="15">
      <c r="A305" s="4" t="s">
        <v>55</v>
      </c>
      <c r="B305" s="15" t="s">
        <v>54</v>
      </c>
      <c r="C305" s="13">
        <v>2453237.27</v>
      </c>
      <c r="D305" s="13"/>
      <c r="E305" s="17">
        <v>1251693.7</v>
      </c>
      <c r="F305" s="3"/>
      <c r="G305" s="1"/>
      <c r="H305" s="1"/>
      <c r="K305" s="1"/>
    </row>
    <row r="306" spans="1:11" ht="15">
      <c r="A306" s="4" t="s">
        <v>53</v>
      </c>
      <c r="B306" s="15" t="s">
        <v>52</v>
      </c>
      <c r="C306" s="13">
        <v>3150</v>
      </c>
      <c r="D306" s="13"/>
      <c r="E306" s="17">
        <v>0</v>
      </c>
      <c r="F306" s="3"/>
      <c r="G306" s="1"/>
      <c r="H306" s="1"/>
      <c r="K306" s="1"/>
    </row>
    <row r="307" spans="1:11" ht="15">
      <c r="A307" s="4" t="s">
        <v>51</v>
      </c>
      <c r="B307" s="15" t="s">
        <v>50</v>
      </c>
      <c r="C307" s="13">
        <v>126457.82</v>
      </c>
      <c r="D307" s="13"/>
      <c r="E307" s="17">
        <v>429018</v>
      </c>
      <c r="F307" s="3"/>
      <c r="G307" s="1"/>
      <c r="H307" s="1"/>
      <c r="K307" s="1"/>
    </row>
    <row r="308" spans="1:11" ht="15">
      <c r="A308" s="4" t="s">
        <v>49</v>
      </c>
      <c r="B308" s="15" t="s">
        <v>48</v>
      </c>
      <c r="C308" s="13">
        <v>2647759.15</v>
      </c>
      <c r="D308" s="13"/>
      <c r="E308" s="17">
        <v>0</v>
      </c>
      <c r="F308" s="3"/>
      <c r="G308" s="1"/>
      <c r="H308" s="1"/>
      <c r="K308" s="1"/>
    </row>
    <row r="309" spans="1:11" ht="15">
      <c r="A309" s="4" t="s">
        <v>47</v>
      </c>
      <c r="B309" s="15" t="s">
        <v>46</v>
      </c>
      <c r="C309" s="13">
        <v>7473.23</v>
      </c>
      <c r="D309" s="13"/>
      <c r="E309" s="17">
        <v>153713.11</v>
      </c>
      <c r="F309" s="3"/>
      <c r="G309" s="1"/>
      <c r="H309" s="1"/>
      <c r="K309" s="1"/>
    </row>
    <row r="310" spans="1:11" ht="15">
      <c r="A310" s="4" t="s">
        <v>45</v>
      </c>
      <c r="B310" s="15" t="s">
        <v>44</v>
      </c>
      <c r="C310" s="13">
        <v>558601.09</v>
      </c>
      <c r="D310" s="13"/>
      <c r="E310" s="17">
        <v>1185793.3</v>
      </c>
      <c r="F310" s="3"/>
      <c r="G310" s="1"/>
      <c r="H310" s="1"/>
      <c r="K310" s="1"/>
    </row>
    <row r="311" spans="1:11" ht="15">
      <c r="A311" s="4" t="s">
        <v>43</v>
      </c>
      <c r="B311" s="15" t="s">
        <v>42</v>
      </c>
      <c r="C311" s="13">
        <v>2999.56</v>
      </c>
      <c r="D311" s="13"/>
      <c r="E311" s="17">
        <v>25804.97</v>
      </c>
      <c r="F311" s="3"/>
      <c r="G311" s="1"/>
      <c r="H311" s="1"/>
      <c r="K311" s="1"/>
    </row>
    <row r="312" spans="1:11" ht="15">
      <c r="A312" s="4" t="s">
        <v>41</v>
      </c>
      <c r="B312" s="15" t="s">
        <v>40</v>
      </c>
      <c r="C312" s="13">
        <v>46503.8</v>
      </c>
      <c r="D312" s="13"/>
      <c r="E312" s="17">
        <v>347116.51</v>
      </c>
      <c r="F312" s="3"/>
      <c r="G312" s="1"/>
      <c r="H312" s="1"/>
      <c r="K312" s="1"/>
    </row>
    <row r="313" spans="1:11" ht="15">
      <c r="A313" s="4" t="s">
        <v>39</v>
      </c>
      <c r="B313" s="15" t="s">
        <v>38</v>
      </c>
      <c r="C313" s="13">
        <v>7788</v>
      </c>
      <c r="D313" s="13"/>
      <c r="E313" s="17">
        <v>0</v>
      </c>
      <c r="F313" s="3"/>
      <c r="G313" s="1"/>
      <c r="H313" s="1"/>
      <c r="K313" s="1"/>
    </row>
    <row r="314" spans="1:11" ht="15">
      <c r="A314" s="4" t="s">
        <v>37</v>
      </c>
      <c r="B314" s="15" t="s">
        <v>36</v>
      </c>
      <c r="C314" s="36">
        <v>0</v>
      </c>
      <c r="D314" s="35"/>
      <c r="E314" s="34">
        <v>1367075.09</v>
      </c>
      <c r="F314" s="3"/>
      <c r="G314" s="1"/>
      <c r="H314" s="1"/>
      <c r="K314" s="1"/>
    </row>
    <row r="315" spans="1:11" ht="16.5" thickBot="1">
      <c r="A315" s="4"/>
      <c r="B315" s="11" t="s">
        <v>35</v>
      </c>
      <c r="C315" s="10">
        <f>SUM(C265:C314)</f>
        <v>72688820.41000001</v>
      </c>
      <c r="D315" s="9"/>
      <c r="E315" s="8">
        <f>SUM(E265:E314)</f>
        <v>40465670.129999995</v>
      </c>
      <c r="F315" s="3"/>
      <c r="G315" s="1"/>
      <c r="H315" s="1"/>
      <c r="K315" s="1"/>
    </row>
    <row r="316" spans="1:11" ht="16.5" thickBot="1" thickTop="1">
      <c r="A316" s="4"/>
      <c r="B316" s="7"/>
      <c r="C316" s="40"/>
      <c r="D316" s="40"/>
      <c r="E316" s="5"/>
      <c r="F316" s="3"/>
      <c r="G316" s="1"/>
      <c r="H316" s="1"/>
      <c r="K316" s="1"/>
    </row>
    <row r="317" spans="1:11" ht="15.75">
      <c r="A317" s="4"/>
      <c r="B317" s="39"/>
      <c r="C317" s="19"/>
      <c r="D317" s="19"/>
      <c r="E317" s="19"/>
      <c r="F317" s="3"/>
      <c r="G317" s="1"/>
      <c r="H317" s="1"/>
      <c r="K317" s="1"/>
    </row>
    <row r="318" spans="1:11" ht="21" thickBot="1">
      <c r="A318" s="4"/>
      <c r="B318" s="24" t="s">
        <v>34</v>
      </c>
      <c r="C318" s="19"/>
      <c r="D318" s="19"/>
      <c r="E318" s="19"/>
      <c r="F318" s="3"/>
      <c r="G318" s="1"/>
      <c r="H318" s="1"/>
      <c r="K318" s="1"/>
    </row>
    <row r="319" spans="1:11" ht="36.75" thickBot="1">
      <c r="A319" s="4"/>
      <c r="B319" s="38" t="s">
        <v>33</v>
      </c>
      <c r="C319" s="22">
        <v>2022</v>
      </c>
      <c r="D319" s="21"/>
      <c r="E319" s="20">
        <v>2021</v>
      </c>
      <c r="F319" s="3"/>
      <c r="G319" s="1"/>
      <c r="H319" s="1"/>
      <c r="K319" s="1"/>
    </row>
    <row r="320" spans="1:11" ht="15">
      <c r="A320" s="4"/>
      <c r="B320" s="15"/>
      <c r="C320" s="19"/>
      <c r="D320" s="19"/>
      <c r="E320" s="18"/>
      <c r="F320" s="3"/>
      <c r="G320" s="1"/>
      <c r="H320" s="1"/>
      <c r="K320" s="1"/>
    </row>
    <row r="321" spans="1:11" ht="15">
      <c r="A321" s="4"/>
      <c r="B321" s="15" t="s">
        <v>32</v>
      </c>
      <c r="C321" s="35">
        <f>162676768.11-53855691.9-77914.51</f>
        <v>108743161.7</v>
      </c>
      <c r="D321" s="35"/>
      <c r="E321" s="37">
        <v>105405232.48</v>
      </c>
      <c r="F321" s="3"/>
      <c r="G321" s="1"/>
      <c r="H321" s="1"/>
      <c r="K321" s="1"/>
    </row>
    <row r="322" spans="1:11" ht="15">
      <c r="A322" s="4"/>
      <c r="B322" s="15"/>
      <c r="C322" s="36"/>
      <c r="D322" s="35"/>
      <c r="E322" s="34"/>
      <c r="F322" s="3"/>
      <c r="G322" s="1"/>
      <c r="H322" s="1"/>
      <c r="K322" s="1"/>
    </row>
    <row r="323" spans="1:11" ht="16.5" thickBot="1">
      <c r="A323" s="4"/>
      <c r="B323" s="11" t="s">
        <v>31</v>
      </c>
      <c r="C323" s="10">
        <f>SUM(C321:C322)</f>
        <v>108743161.7</v>
      </c>
      <c r="D323" s="9"/>
      <c r="E323" s="8">
        <f>SUM(E321:E322)</f>
        <v>105405232.48</v>
      </c>
      <c r="F323" s="3"/>
      <c r="G323" s="1"/>
      <c r="H323" s="1"/>
      <c r="K323" s="1"/>
    </row>
    <row r="324" spans="1:11" ht="16.5" thickBot="1" thickTop="1">
      <c r="A324" s="4"/>
      <c r="B324" s="7"/>
      <c r="C324" s="6"/>
      <c r="D324" s="6"/>
      <c r="E324" s="5"/>
      <c r="F324" s="3"/>
      <c r="G324" s="1"/>
      <c r="H324" s="1"/>
      <c r="K324" s="1"/>
    </row>
    <row r="325" spans="1:11" ht="15">
      <c r="A325" s="4"/>
      <c r="B325" s="4"/>
      <c r="C325" s="4"/>
      <c r="D325" s="4"/>
      <c r="E325" s="4"/>
      <c r="F325" s="33"/>
      <c r="G325" s="1"/>
      <c r="H325" s="1"/>
      <c r="K325" s="1"/>
    </row>
    <row r="326" spans="1:11" ht="21" thickBot="1">
      <c r="A326" s="4"/>
      <c r="B326" s="24" t="s">
        <v>30</v>
      </c>
      <c r="C326" s="19"/>
      <c r="D326" s="19"/>
      <c r="E326" s="19"/>
      <c r="F326" s="3"/>
      <c r="G326" s="1"/>
      <c r="H326" s="1"/>
      <c r="K326" s="1"/>
    </row>
    <row r="327" spans="1:11" ht="36.75" thickBot="1">
      <c r="A327" s="4"/>
      <c r="B327" s="23" t="s">
        <v>29</v>
      </c>
      <c r="C327" s="22">
        <v>2022</v>
      </c>
      <c r="D327" s="21"/>
      <c r="E327" s="20">
        <v>2021</v>
      </c>
      <c r="F327" s="3"/>
      <c r="G327" s="1"/>
      <c r="H327" s="1"/>
      <c r="K327" s="1"/>
    </row>
    <row r="328" spans="1:11" ht="30">
      <c r="A328" s="4"/>
      <c r="B328" s="32" t="s">
        <v>28</v>
      </c>
      <c r="C328" s="19"/>
      <c r="D328" s="19"/>
      <c r="E328" s="18"/>
      <c r="F328" s="3"/>
      <c r="K328" s="1"/>
    </row>
    <row r="329" spans="1:11" ht="12" customHeight="1">
      <c r="A329" s="4"/>
      <c r="B329" s="32"/>
      <c r="C329" s="19"/>
      <c r="D329" s="19"/>
      <c r="E329" s="18"/>
      <c r="F329" s="3"/>
      <c r="K329" s="1"/>
    </row>
    <row r="330" spans="1:11" ht="15.75">
      <c r="A330" s="28">
        <v>2.4</v>
      </c>
      <c r="B330" s="31" t="s">
        <v>27</v>
      </c>
      <c r="C330" s="30">
        <f>+C331+C332+C333+C334+C335+C336+C337+C338</f>
        <v>3784889.4899999998</v>
      </c>
      <c r="D330" s="19"/>
      <c r="E330" s="29">
        <f>+E332+E333+E334+E335+E336+E337+E338</f>
        <v>3286260.36</v>
      </c>
      <c r="F330" s="3"/>
      <c r="K330" s="1"/>
    </row>
    <row r="331" spans="1:11" ht="15">
      <c r="A331" s="4" t="s">
        <v>26</v>
      </c>
      <c r="B331" s="15" t="s">
        <v>25</v>
      </c>
      <c r="C331" s="13">
        <v>43440</v>
      </c>
      <c r="D331" s="13"/>
      <c r="E331" s="17">
        <v>125268.75</v>
      </c>
      <c r="F331" s="3"/>
      <c r="K331" s="1"/>
    </row>
    <row r="332" spans="1:11" ht="15">
      <c r="A332" s="4" t="s">
        <v>24</v>
      </c>
      <c r="B332" s="15" t="s">
        <v>23</v>
      </c>
      <c r="C332" s="13">
        <v>159018.7</v>
      </c>
      <c r="D332" s="13"/>
      <c r="E332" s="17">
        <v>125268.75</v>
      </c>
      <c r="F332" s="3"/>
      <c r="K332" s="1"/>
    </row>
    <row r="333" spans="1:11" ht="15">
      <c r="A333" s="4" t="s">
        <v>22</v>
      </c>
      <c r="B333" s="15" t="s">
        <v>21</v>
      </c>
      <c r="C333" s="13">
        <v>1254229.46</v>
      </c>
      <c r="D333" s="13"/>
      <c r="E333" s="17">
        <v>543000</v>
      </c>
      <c r="F333" s="3"/>
      <c r="K333" s="1"/>
    </row>
    <row r="334" spans="1:11" ht="15">
      <c r="A334" s="4" t="s">
        <v>20</v>
      </c>
      <c r="B334" s="15" t="s">
        <v>19</v>
      </c>
      <c r="C334" s="13">
        <v>500000</v>
      </c>
      <c r="D334" s="13"/>
      <c r="E334" s="17">
        <v>1000000</v>
      </c>
      <c r="F334" s="3"/>
      <c r="K334" s="1"/>
    </row>
    <row r="335" spans="1:11" ht="15">
      <c r="A335" s="4" t="s">
        <v>18</v>
      </c>
      <c r="B335" s="15" t="s">
        <v>17</v>
      </c>
      <c r="C335" s="13">
        <v>548151.33</v>
      </c>
      <c r="D335" s="13"/>
      <c r="E335" s="17">
        <v>961266.61</v>
      </c>
      <c r="F335" s="3"/>
      <c r="K335" s="1"/>
    </row>
    <row r="336" spans="1:11" ht="15">
      <c r="A336" s="4" t="s">
        <v>16</v>
      </c>
      <c r="B336" s="15" t="s">
        <v>15</v>
      </c>
      <c r="C336" s="13">
        <v>688000</v>
      </c>
      <c r="D336" s="13"/>
      <c r="E336" s="17">
        <v>483000</v>
      </c>
      <c r="F336" s="3"/>
      <c r="K336" s="1"/>
    </row>
    <row r="337" spans="1:11" ht="15">
      <c r="A337" s="4" t="s">
        <v>14</v>
      </c>
      <c r="B337" s="15" t="s">
        <v>13</v>
      </c>
      <c r="C337" s="13">
        <v>423000</v>
      </c>
      <c r="D337" s="13"/>
      <c r="E337" s="17">
        <v>0</v>
      </c>
      <c r="F337" s="3"/>
      <c r="I337" s="16"/>
      <c r="J337" s="16"/>
      <c r="K337" s="1"/>
    </row>
    <row r="338" spans="1:11" ht="15">
      <c r="A338" s="4" t="s">
        <v>12</v>
      </c>
      <c r="B338" s="15" t="s">
        <v>11</v>
      </c>
      <c r="C338" s="13">
        <v>169050</v>
      </c>
      <c r="D338" s="13"/>
      <c r="E338" s="17">
        <v>173725</v>
      </c>
      <c r="F338" s="3"/>
      <c r="I338" s="16"/>
      <c r="J338" s="16"/>
      <c r="K338" s="1"/>
    </row>
    <row r="339" spans="1:11" ht="15">
      <c r="A339" s="4"/>
      <c r="B339" s="15"/>
      <c r="C339" s="13"/>
      <c r="D339" s="13"/>
      <c r="E339" s="17"/>
      <c r="F339" s="3"/>
      <c r="I339" s="16"/>
      <c r="J339" s="16"/>
      <c r="K339" s="1"/>
    </row>
    <row r="340" spans="1:11" ht="31.5">
      <c r="A340" s="28">
        <v>2.8</v>
      </c>
      <c r="B340" s="27" t="s">
        <v>10</v>
      </c>
      <c r="C340" s="26">
        <f>+C341</f>
        <v>960000</v>
      </c>
      <c r="D340" s="13"/>
      <c r="E340" s="25">
        <f>+E341</f>
        <v>960000</v>
      </c>
      <c r="F340" s="3"/>
      <c r="K340" s="1"/>
    </row>
    <row r="341" spans="1:11" ht="15">
      <c r="A341" s="4" t="s">
        <v>9</v>
      </c>
      <c r="B341" s="15" t="s">
        <v>8</v>
      </c>
      <c r="C341" s="14">
        <v>960000</v>
      </c>
      <c r="D341" s="13"/>
      <c r="E341" s="12">
        <v>960000</v>
      </c>
      <c r="F341" s="3"/>
      <c r="K341" s="1"/>
    </row>
    <row r="342" spans="1:11" ht="16.5" thickBot="1">
      <c r="A342" s="4"/>
      <c r="B342" s="11" t="s">
        <v>7</v>
      </c>
      <c r="C342" s="10">
        <f>+C330+C340</f>
        <v>4744889.49</v>
      </c>
      <c r="D342" s="9"/>
      <c r="E342" s="8">
        <f>+E340+E330</f>
        <v>4246260.359999999</v>
      </c>
      <c r="F342" s="3"/>
      <c r="K342" s="1"/>
    </row>
    <row r="343" spans="1:11" ht="16.5" thickBot="1" thickTop="1">
      <c r="A343" s="4"/>
      <c r="B343" s="7"/>
      <c r="C343" s="6"/>
      <c r="D343" s="6"/>
      <c r="E343" s="5"/>
      <c r="F343" s="3"/>
      <c r="I343" s="16"/>
      <c r="K343" s="1"/>
    </row>
    <row r="344" spans="1:11" ht="15">
      <c r="A344" s="4"/>
      <c r="B344" s="19"/>
      <c r="C344" s="13"/>
      <c r="D344" s="13"/>
      <c r="E344" s="19"/>
      <c r="F344" s="3"/>
      <c r="K344" s="1"/>
    </row>
    <row r="345" spans="1:11" ht="21" thickBot="1">
      <c r="A345" s="4"/>
      <c r="B345" s="24" t="s">
        <v>6</v>
      </c>
      <c r="C345" s="19"/>
      <c r="D345" s="19"/>
      <c r="E345" s="19"/>
      <c r="F345" s="3"/>
      <c r="K345" s="1"/>
    </row>
    <row r="346" spans="1:11" ht="18.75" thickBot="1">
      <c r="A346" s="4"/>
      <c r="B346" s="23" t="s">
        <v>5</v>
      </c>
      <c r="C346" s="22">
        <v>2022</v>
      </c>
      <c r="D346" s="21"/>
      <c r="E346" s="20">
        <v>2021</v>
      </c>
      <c r="F346" s="3"/>
      <c r="K346" s="1"/>
    </row>
    <row r="347" spans="1:11" ht="15">
      <c r="A347" s="4"/>
      <c r="B347" s="15"/>
      <c r="C347" s="19"/>
      <c r="D347" s="19"/>
      <c r="E347" s="18"/>
      <c r="F347" s="3"/>
      <c r="I347" s="16"/>
      <c r="K347" s="1"/>
    </row>
    <row r="348" spans="1:11" ht="15">
      <c r="A348" s="4"/>
      <c r="B348" s="15"/>
      <c r="C348" s="13"/>
      <c r="D348" s="13"/>
      <c r="E348" s="17"/>
      <c r="F348" s="3"/>
      <c r="I348" s="16"/>
      <c r="K348" s="1"/>
    </row>
    <row r="349" spans="1:11" ht="15">
      <c r="A349" s="4" t="s">
        <v>4</v>
      </c>
      <c r="B349" s="15" t="s">
        <v>3</v>
      </c>
      <c r="C349" s="13">
        <v>1408824.68</v>
      </c>
      <c r="D349" s="13"/>
      <c r="E349" s="17">
        <v>1081562.53</v>
      </c>
      <c r="F349" s="3"/>
      <c r="I349" s="16"/>
      <c r="K349" s="1"/>
    </row>
    <row r="350" spans="1:11" ht="15">
      <c r="A350" s="4"/>
      <c r="B350" s="15"/>
      <c r="C350" s="14"/>
      <c r="D350" s="13"/>
      <c r="E350" s="12"/>
      <c r="F350" s="3"/>
      <c r="K350" s="1"/>
    </row>
    <row r="351" spans="1:11" ht="16.5" thickBot="1">
      <c r="A351" s="4"/>
      <c r="B351" s="11" t="s">
        <v>2</v>
      </c>
      <c r="C351" s="10">
        <f>SUM(C348:C350)</f>
        <v>1408824.68</v>
      </c>
      <c r="D351" s="9"/>
      <c r="E351" s="8">
        <f>SUM(E348:E350)</f>
        <v>1081562.53</v>
      </c>
      <c r="F351" s="3"/>
      <c r="K351" s="1"/>
    </row>
    <row r="352" spans="1:11" ht="16.5" thickBot="1" thickTop="1">
      <c r="A352" s="4"/>
      <c r="B352" s="7"/>
      <c r="C352" s="6"/>
      <c r="D352" s="6"/>
      <c r="E352" s="5"/>
      <c r="F352" s="3"/>
      <c r="K352" s="1"/>
    </row>
    <row r="353" spans="1:11" ht="15">
      <c r="A353" s="4"/>
      <c r="B353" s="4"/>
      <c r="C353" s="4"/>
      <c r="D353" s="4"/>
      <c r="E353" s="4"/>
      <c r="F353" s="3"/>
      <c r="K353" s="1"/>
    </row>
    <row r="354" spans="1:11" ht="15">
      <c r="A354" s="4"/>
      <c r="B354" s="4"/>
      <c r="C354" s="4"/>
      <c r="D354" s="4"/>
      <c r="E354" s="4"/>
      <c r="F354" s="3"/>
      <c r="K354" s="1"/>
    </row>
    <row r="355" spans="1:11" ht="15">
      <c r="A355" s="4"/>
      <c r="B355" s="4"/>
      <c r="C355" s="4"/>
      <c r="D355" s="4"/>
      <c r="E355" s="4"/>
      <c r="F355" s="3"/>
      <c r="K355" s="1"/>
    </row>
    <row r="356" spans="1:11" ht="15">
      <c r="A356" s="4"/>
      <c r="B356" s="4"/>
      <c r="C356" s="4"/>
      <c r="D356" s="4"/>
      <c r="E356" s="4"/>
      <c r="F356" s="3"/>
      <c r="K356" s="1"/>
    </row>
    <row r="357" spans="1:11" ht="15.75">
      <c r="A357" s="4"/>
      <c r="B357" s="191" t="s">
        <v>1</v>
      </c>
      <c r="C357" s="191"/>
      <c r="D357" s="191"/>
      <c r="E357" s="191"/>
      <c r="F357" s="3"/>
      <c r="K357" s="1"/>
    </row>
    <row r="358" spans="1:11" ht="15">
      <c r="A358" s="4"/>
      <c r="B358" s="191" t="s">
        <v>0</v>
      </c>
      <c r="C358" s="191"/>
      <c r="D358" s="191"/>
      <c r="E358" s="191"/>
      <c r="F358" s="3"/>
      <c r="K358" s="1"/>
    </row>
    <row r="359" spans="1:11" ht="15">
      <c r="A359" s="4"/>
      <c r="B359" s="191"/>
      <c r="C359" s="191"/>
      <c r="D359" s="191"/>
      <c r="E359" s="191"/>
      <c r="F359" s="3"/>
      <c r="G359" s="1"/>
      <c r="H359" s="1"/>
      <c r="K359" s="1"/>
    </row>
    <row r="360" spans="1:11" ht="15">
      <c r="A360" s="4"/>
      <c r="B360" s="4"/>
      <c r="C360" s="4"/>
      <c r="D360" s="4"/>
      <c r="E360" s="4"/>
      <c r="F360" s="3"/>
      <c r="G360" s="1"/>
      <c r="H360" s="1"/>
      <c r="K360" s="1"/>
    </row>
    <row r="361" spans="1:11" ht="15">
      <c r="A361" s="4"/>
      <c r="B361" s="4"/>
      <c r="C361" s="4"/>
      <c r="D361" s="4"/>
      <c r="E361" s="4"/>
      <c r="F361" s="3"/>
      <c r="G361" s="1"/>
      <c r="H361" s="1"/>
      <c r="K361" s="1"/>
    </row>
    <row r="362" spans="1:11" ht="15">
      <c r="A362" s="4"/>
      <c r="B362" s="4"/>
      <c r="C362" s="4"/>
      <c r="D362" s="4"/>
      <c r="E362" s="4"/>
      <c r="F362" s="3"/>
      <c r="G362" s="1"/>
      <c r="H362" s="1"/>
      <c r="K362" s="1"/>
    </row>
  </sheetData>
  <sheetProtection/>
  <mergeCells count="17">
    <mergeCell ref="B6:E6"/>
    <mergeCell ref="B7:E7"/>
    <mergeCell ref="B9:E9"/>
    <mergeCell ref="B10:E10"/>
    <mergeCell ref="B11:E11"/>
    <mergeCell ref="B357:E357"/>
    <mergeCell ref="B77:E77"/>
    <mergeCell ref="B78:E78"/>
    <mergeCell ref="B94:I94"/>
    <mergeCell ref="B358:E358"/>
    <mergeCell ref="B359:E359"/>
    <mergeCell ref="B193:E193"/>
    <mergeCell ref="B13:E13"/>
    <mergeCell ref="B112:E112"/>
    <mergeCell ref="B140:E140"/>
    <mergeCell ref="B190:D190"/>
    <mergeCell ref="B191:D191"/>
  </mergeCells>
  <printOptions/>
  <pageMargins left="1.1023622047244095" right="0.2362204724409449" top="0.27" bottom="0.2362204724409449" header="0.15748031496062992" footer="0.15748031496062992"/>
  <pageSetup fitToHeight="2"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juan.melo</dc:creator>
  <cp:keywords/>
  <dc:description/>
  <cp:lastModifiedBy>juan.melo</cp:lastModifiedBy>
  <dcterms:created xsi:type="dcterms:W3CDTF">2022-07-14T22:03:11Z</dcterms:created>
  <dcterms:modified xsi:type="dcterms:W3CDTF">2022-07-14T22:58:00Z</dcterms:modified>
  <cp:category/>
  <cp:version/>
  <cp:contentType/>
  <cp:contentStatus/>
</cp:coreProperties>
</file>