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EJECUCIÓN 2024" sheetId="1" r:id="rId1"/>
  </sheets>
  <definedNames/>
  <calcPr fullCalcOnLoad="1"/>
</workbook>
</file>

<file path=xl/sharedStrings.xml><?xml version="1.0" encoding="utf-8"?>
<sst xmlns="http://schemas.openxmlformats.org/spreadsheetml/2006/main" count="367" uniqueCount="349">
  <si>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</si>
  <si>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</si>
  <si>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</si>
  <si>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</si>
  <si>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</si>
  <si>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</si>
  <si>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</si>
  <si>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</si>
  <si>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</si>
  <si>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</si>
  <si>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</si>
  <si>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</si>
  <si>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</si>
  <si>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</si>
  <si>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</si>
  <si>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</si>
  <si>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</si>
  <si>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</si>
  <si>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</si>
  <si>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</si>
  <si>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</si>
  <si>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</si>
  <si>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</si>
  <si>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</si>
  <si>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</si>
  <si>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</si>
  <si>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</si>
  <si>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</si>
  <si>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</si>
  <si>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</si>
  <si>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</si>
  <si>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</si>
  <si>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</si>
  <si>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</si>
  <si>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</si>
  <si>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</si>
  <si>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</si>
  <si>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</si>
  <si>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</si>
  <si>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</si>
  <si>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</si>
  <si>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</si>
  <si>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</si>
  <si>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</si>
  <si>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</si>
  <si>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</si>
  <si>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</si>
  <si>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</si>
  <si>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</si>
  <si>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</si>
  <si>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</si>
  <si>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</si>
  <si>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</si>
  <si>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</si>
  <si>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</si>
  <si>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</si>
  <si>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</si>
  <si>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</si>
  <si>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</si>
  <si>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</si>
  <si>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</si>
  <si>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</si>
  <si>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</si>
  <si>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</si>
  <si>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Aceites y grasas</t>
  </si>
  <si>
    <t>Lubricantes</t>
  </si>
  <si>
    <t>2.3.9</t>
  </si>
  <si>
    <t>Productos eléctricos y afines</t>
  </si>
  <si>
    <t>.23.9.7.01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</si>
  <si>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</si>
  <si>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</si>
  <si>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</si>
  <si>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</si>
  <si>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</si>
  <si>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</si>
  <si>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</si>
  <si>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</si>
  <si>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</si>
  <si>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</si>
  <si>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</si>
  <si>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</si>
  <si>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</si>
  <si>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</si>
  <si>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</si>
  <si>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</si>
  <si>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</si>
  <si>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</si>
  <si>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</si>
  <si>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</si>
  <si>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</si>
  <si>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</si>
  <si>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</si>
  <si>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</si>
  <si>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</si>
  <si>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</si>
  <si>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</si>
  <si>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</si>
  <si>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</si>
  <si>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</si>
  <si>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</si>
  <si>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</si>
  <si>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</si>
  <si>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</si>
  <si>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</si>
  <si>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</si>
  <si>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</si>
  <si>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</si>
  <si>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</si>
  <si>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</si>
  <si>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</si>
  <si>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</si>
  <si>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</si>
  <si>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</si>
  <si>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</si>
  <si>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</si>
  <si>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</si>
  <si>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</si>
  <si>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</si>
  <si>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</si>
  <si>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</si>
  <si>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</si>
  <si>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</si>
  <si>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</si>
  <si>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</si>
  <si>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</si>
  <si>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</si>
  <si>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</si>
  <si>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</si>
  <si>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</si>
  <si>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</si>
  <si>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</si>
  <si>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</si>
  <si>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</si>
  <si>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</si>
  <si>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</si>
  <si>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</si>
  <si>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</si>
  <si>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</si>
  <si>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</si>
  <si>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</si>
  <si>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</si>
  <si>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</si>
  <si>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</si>
  <si>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</si>
  <si>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</si>
  <si>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</si>
  <si>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</si>
  <si>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</si>
  <si>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</si>
  <si>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</si>
  <si>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</si>
  <si>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</si>
  <si>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</si>
  <si>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</si>
  <si>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</si>
  <si>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</si>
  <si>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</si>
  <si>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</si>
  <si>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</si>
  <si>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</si>
  <si>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</si>
  <si>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</si>
  <si>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</si>
  <si>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</si>
  <si>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</si>
  <si>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</si>
  <si>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</si>
  <si>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</si>
  <si>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</si>
  <si>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</si>
  <si>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</si>
  <si>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</si>
  <si>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</si>
  <si>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</si>
  <si>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</si>
  <si>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</si>
  <si>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</si>
  <si>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</si>
  <si>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</si>
  <si>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</si>
  <si>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</si>
  <si>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</si>
  <si>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</si>
  <si>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</si>
  <si>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</si>
  <si>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</si>
  <si>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</si>
  <si>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</si>
  <si>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</si>
  <si>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</si>
  <si>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</si>
  <si>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</si>
  <si>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</si>
  <si>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</si>
  <si>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</si>
  <si>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</si>
  <si>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</si>
  <si>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</si>
  <si>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</si>
  <si>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</si>
  <si>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</si>
  <si>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</si>
  <si>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</si>
  <si>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</si>
  <si>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</si>
  <si>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</si>
  <si>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</si>
  <si>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</si>
  <si>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</si>
  <si>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</si>
  <si>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</si>
  <si>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</si>
  <si>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</si>
  <si>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</si>
  <si>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</si>
  <si>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</si>
  <si>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</si>
  <si>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</si>
  <si>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</si>
  <si>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</si>
  <si>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</si>
  <si>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</si>
  <si>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</si>
  <si>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</si>
  <si>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</si>
  <si>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</si>
  <si>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</si>
  <si>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</si>
  <si>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</si>
  <si>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</si>
  <si>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</si>
  <si>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</si>
  <si>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</si>
  <si>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</si>
  <si>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</si>
  <si>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</si>
  <si>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</si>
  <si>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</si>
  <si>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</si>
  <si>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</si>
  <si>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</si>
  <si>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</si>
  <si>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</si>
  <si>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</si>
  <si>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</si>
  <si>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</si>
  <si>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</si>
  <si>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</si>
  <si>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</si>
  <si>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</si>
  <si>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</si>
  <si>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</si>
  <si>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</si>
  <si>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</si>
  <si>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</si>
  <si>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</si>
  <si>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</si>
  <si>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</si>
  <si>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</si>
  <si>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</si>
  <si>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</si>
  <si>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</si>
  <si>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</si>
  <si>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</si>
  <si>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</si>
  <si>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</si>
  <si>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</si>
  <si>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</si>
  <si>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</si>
  <si>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</si>
  <si>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</si>
  <si>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</si>
  <si>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</si>
  <si>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</si>
  <si>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</si>
  <si>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</si>
  <si>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</si>
  <si>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</si>
  <si>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</si>
  <si>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</si>
  <si>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</si>
  <si>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</si>
  <si>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</si>
  <si>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</si>
  <si>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</si>
  <si>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</si>
  <si>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</si>
  <si>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</si>
  <si>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</si>
  <si>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</si>
  <si>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</si>
  <si>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</si>
  <si>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</si>
  <si>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</si>
  <si>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</si>
  <si>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</si>
  <si>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</si>
  <si>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</si>
  <si>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</si>
  <si>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</si>
  <si>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</si>
  <si>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</si>
  <si>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</si>
  <si>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</si>
  <si>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</si>
  <si>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</si>
  <si>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</si>
  <si>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</si>
  <si>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</si>
  <si>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</si>
  <si>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</si>
  <si>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</si>
  <si>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</si>
  <si>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</si>
  <si>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</si>
  <si>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</si>
  <si>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</si>
  <si>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</si>
  <si>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</si>
  <si>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</si>
  <si>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</si>
  <si>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</si>
  <si>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</si>
  <si>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</si>
  <si>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</si>
  <si>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</si>
  <si>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</si>
  <si>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</si>
  <si>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</si>
  <si>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</si>
  <si>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</si>
  <si>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</si>
  <si>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</si>
  <si>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</si>
  <si>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</si>
  <si>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</si>
  <si>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</si>
  <si>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</si>
  <si>
    <t>Servicios sanitarios médicos y veterinarios</t>
  </si>
  <si>
    <t>2.2.8.3.01</t>
  </si>
  <si>
    <t>Equipos y aparatos audiovisuales</t>
  </si>
  <si>
    <t>2.6.2.1.01</t>
  </si>
  <si>
    <t>Viáticos fuera del país</t>
  </si>
  <si>
    <t>2.2.3.3.01</t>
  </si>
  <si>
    <t>2.3.9.9.05</t>
  </si>
  <si>
    <t>Productos y útiles diversos</t>
  </si>
  <si>
    <t>Asignacionesdegastosdestinadasalaadquisiciónproductos</t>
  </si>
  <si>
    <t>Productos y útiles Varios n.i.p</t>
  </si>
  <si>
    <t>EJECUCIÓN PRESUPUESTARIA CORRESPONDIENTE AL AÑO 2024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</si>
</sst>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0" fillId="0" borderId="0" xfId="59" applyFill="1" applyBorder="1">
      <alignment/>
      <protection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20" fillId="33" borderId="10" xfId="59" applyFont="1" applyFill="1" applyBorder="1" applyAlignment="1">
      <alignment horizontal="left"/>
      <protection/>
    </xf>
    <xf numFmtId="0" fontId="42" fillId="34" borderId="11" xfId="59" applyFont="1" applyFill="1" applyBorder="1">
      <alignment/>
      <protection/>
    </xf>
    <xf numFmtId="0" fontId="0" fillId="0" borderId="12" xfId="59" applyBorder="1">
      <alignment/>
      <protection/>
    </xf>
    <xf numFmtId="0" fontId="43" fillId="33" borderId="11" xfId="59" applyFont="1" applyFill="1" applyBorder="1">
      <alignment/>
      <protection/>
    </xf>
    <xf numFmtId="0" fontId="42" fillId="0" borderId="11" xfId="59" applyFont="1" applyFill="1" applyBorder="1">
      <alignment/>
      <protection/>
    </xf>
    <xf numFmtId="0" fontId="0" fillId="0" borderId="0" xfId="59" applyFill="1">
      <alignment/>
      <protection/>
    </xf>
    <xf numFmtId="0" fontId="0" fillId="0" borderId="12" xfId="59" applyFill="1" applyBorder="1">
      <alignment/>
      <protection/>
    </xf>
    <xf numFmtId="0" fontId="0" fillId="9" borderId="0" xfId="59" applyFill="1">
      <alignment/>
      <protection/>
    </xf>
    <xf numFmtId="0" fontId="0" fillId="0" borderId="0" xfId="59" applyFont="1" applyFill="1" applyBorder="1">
      <alignment/>
      <protection/>
    </xf>
    <xf numFmtId="0" fontId="42" fillId="34" borderId="11" xfId="59" applyFont="1" applyFill="1" applyBorder="1" applyAlignment="1">
      <alignment wrapText="1"/>
      <protection/>
    </xf>
    <xf numFmtId="0" fontId="0" fillId="0" borderId="0" xfId="59" applyFont="1" applyFill="1">
      <alignment/>
      <protection/>
    </xf>
    <xf numFmtId="0" fontId="44" fillId="0" borderId="0" xfId="59" applyFont="1">
      <alignment/>
      <protection/>
    </xf>
    <xf numFmtId="0" fontId="0" fillId="0" borderId="0" xfId="59" applyFont="1" applyBorder="1">
      <alignment/>
      <protection/>
    </xf>
    <xf numFmtId="10" fontId="0" fillId="0" borderId="0" xfId="59" applyNumberFormat="1" applyFont="1">
      <alignment/>
      <protection/>
    </xf>
    <xf numFmtId="40" fontId="0" fillId="0" borderId="0" xfId="59" applyNumberFormat="1" applyFont="1" applyBorder="1">
      <alignment/>
      <protection/>
    </xf>
    <xf numFmtId="0" fontId="41" fillId="33" borderId="11" xfId="59" applyFont="1" applyFill="1" applyBorder="1">
      <alignment/>
      <protection/>
    </xf>
    <xf numFmtId="40" fontId="0" fillId="0" borderId="0" xfId="59" applyNumberFormat="1" applyFont="1">
      <alignment/>
      <protection/>
    </xf>
    <xf numFmtId="0" fontId="42" fillId="34" borderId="11" xfId="58" applyFont="1" applyFill="1" applyBorder="1">
      <alignment/>
      <protection/>
    </xf>
    <xf numFmtId="0" fontId="42" fillId="0" borderId="11" xfId="58" applyFont="1" applyFill="1" applyBorder="1">
      <alignment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59" applyFont="1" applyBorder="1" applyAlignment="1">
      <alignment horizontal="left"/>
      <protection/>
    </xf>
    <xf numFmtId="0" fontId="20" fillId="33" borderId="10" xfId="59" applyFont="1" applyFill="1" applyBorder="1" applyAlignment="1">
      <alignment horizontal="left" wrapText="1"/>
      <protection/>
    </xf>
    <xf numFmtId="0" fontId="0" fillId="0" borderId="11" xfId="59" applyFont="1" applyBorder="1" applyAlignment="1">
      <alignment wrapText="1"/>
      <protection/>
    </xf>
    <xf numFmtId="0" fontId="42" fillId="0" borderId="11" xfId="58" applyFont="1" applyFill="1" applyBorder="1" applyAlignment="1">
      <alignment horizontal="left" vertical="center" wrapText="1"/>
      <protection/>
    </xf>
    <xf numFmtId="0" fontId="42" fillId="0" borderId="11" xfId="58" applyFont="1" applyFill="1" applyBorder="1" applyAlignment="1">
      <alignment wrapText="1"/>
      <protection/>
    </xf>
    <xf numFmtId="0" fontId="42" fillId="0" borderId="11" xfId="58" applyFont="1" applyFill="1" applyBorder="1" applyAlignment="1">
      <alignment horizontal="left" wrapText="1"/>
      <protection/>
    </xf>
    <xf numFmtId="0" fontId="43" fillId="33" borderId="11" xfId="59" applyFont="1" applyFill="1" applyBorder="1" applyAlignment="1">
      <alignment wrapText="1"/>
      <protection/>
    </xf>
    <xf numFmtId="0" fontId="22" fillId="0" borderId="11" xfId="58" applyFont="1" applyFill="1" applyBorder="1">
      <alignment/>
      <protection/>
    </xf>
    <xf numFmtId="0" fontId="42" fillId="34" borderId="11" xfId="59" applyFont="1" applyFill="1" applyBorder="1" applyAlignment="1">
      <alignment horizontal="left" vertical="center" wrapText="1"/>
      <protection/>
    </xf>
    <xf numFmtId="43" fontId="22" fillId="0" borderId="11" xfId="47" applyFont="1" applyBorder="1" applyAlignment="1">
      <alignment vertical="center"/>
    </xf>
    <xf numFmtId="0" fontId="41" fillId="33" borderId="11" xfId="59" applyFont="1" applyFill="1" applyBorder="1" applyAlignment="1">
      <alignment vertical="center"/>
      <protection/>
    </xf>
    <xf numFmtId="0" fontId="43" fillId="33" borderId="11" xfId="59" applyFont="1" applyFill="1" applyBorder="1" applyAlignment="1">
      <alignment horizontal="left" vertical="center" wrapText="1"/>
      <protection/>
    </xf>
    <xf numFmtId="0" fontId="42" fillId="0" borderId="11" xfId="58" applyFont="1" applyFill="1" applyBorder="1" applyAlignment="1">
      <alignment vertical="center" wrapText="1"/>
      <protection/>
    </xf>
    <xf numFmtId="43" fontId="22" fillId="34" borderId="11" xfId="47" applyFont="1" applyFill="1" applyBorder="1" applyAlignment="1">
      <alignment vertical="center"/>
    </xf>
    <xf numFmtId="43" fontId="22" fillId="0" borderId="11" xfId="47" applyFont="1" applyFill="1" applyBorder="1" applyAlignment="1">
      <alignment vertical="center"/>
    </xf>
    <xf numFmtId="43" fontId="22" fillId="4" borderId="11" xfId="47" applyFont="1" applyFill="1" applyBorder="1" applyAlignment="1">
      <alignment vertical="center"/>
    </xf>
    <xf numFmtId="43" fontId="0" fillId="0" borderId="11" xfId="47" applyFont="1" applyFill="1" applyBorder="1" applyAlignment="1">
      <alignment vertical="center"/>
    </xf>
    <xf numFmtId="43" fontId="0" fillId="34" borderId="11" xfId="47" applyFont="1" applyFill="1" applyBorder="1" applyAlignment="1">
      <alignment vertical="center"/>
    </xf>
    <xf numFmtId="0" fontId="0" fillId="34" borderId="11" xfId="59" applyFont="1" applyFill="1" applyBorder="1">
      <alignment/>
      <protection/>
    </xf>
    <xf numFmtId="40" fontId="22" fillId="4" borderId="11" xfId="59" applyNumberFormat="1" applyFont="1" applyFill="1" applyBorder="1" applyAlignment="1">
      <alignment vertical="center"/>
      <protection/>
    </xf>
    <xf numFmtId="10" fontId="22" fillId="4" borderId="11" xfId="59" applyNumberFormat="1" applyFont="1" applyFill="1" applyBorder="1" applyAlignment="1">
      <alignment vertical="center"/>
      <protection/>
    </xf>
    <xf numFmtId="40" fontId="22" fillId="2" borderId="11" xfId="59" applyNumberFormat="1" applyFont="1" applyFill="1" applyBorder="1" applyAlignment="1">
      <alignment vertical="center"/>
      <protection/>
    </xf>
    <xf numFmtId="10" fontId="22" fillId="2" borderId="11" xfId="59" applyNumberFormat="1" applyFont="1" applyFill="1" applyBorder="1" applyAlignment="1">
      <alignment vertical="center"/>
      <protection/>
    </xf>
    <xf numFmtId="43" fontId="20" fillId="0" borderId="11" xfId="47" applyFont="1" applyFill="1" applyBorder="1" applyAlignment="1">
      <alignment vertical="center"/>
    </xf>
    <xf numFmtId="43" fontId="37" fillId="0" borderId="11" xfId="47" applyFont="1" applyFill="1" applyBorder="1" applyAlignment="1">
      <alignment vertical="center"/>
    </xf>
    <xf numFmtId="40" fontId="22" fillId="0" borderId="11" xfId="59" applyNumberFormat="1" applyFont="1" applyFill="1" applyBorder="1" applyAlignment="1">
      <alignment vertical="center"/>
      <protection/>
    </xf>
    <xf numFmtId="40" fontId="37" fillId="0" borderId="11" xfId="59" applyNumberFormat="1" applyFont="1" applyFill="1" applyBorder="1" applyAlignment="1">
      <alignment vertical="center"/>
      <protection/>
    </xf>
    <xf numFmtId="40" fontId="22" fillId="10" borderId="11" xfId="59" applyNumberFormat="1" applyFont="1" applyFill="1" applyBorder="1" applyAlignment="1">
      <alignment vertical="center"/>
      <protection/>
    </xf>
    <xf numFmtId="43" fontId="22" fillId="7" borderId="11" xfId="47" applyFont="1" applyFill="1" applyBorder="1" applyAlignment="1">
      <alignment vertical="center"/>
    </xf>
    <xf numFmtId="43" fontId="22" fillId="0" borderId="11" xfId="47" applyFont="1" applyFill="1" applyBorder="1" applyAlignment="1">
      <alignment horizontal="center" vertical="center"/>
    </xf>
    <xf numFmtId="40" fontId="22" fillId="0" borderId="11" xfId="59" applyNumberFormat="1" applyFont="1" applyFill="1" applyBorder="1" applyAlignment="1">
      <alignment horizontal="center" vertical="center"/>
      <protection/>
    </xf>
    <xf numFmtId="40" fontId="22" fillId="0" borderId="11" xfId="59" applyNumberFormat="1" applyFont="1" applyBorder="1" applyAlignment="1">
      <alignment vertical="center"/>
      <protection/>
    </xf>
    <xf numFmtId="0" fontId="42" fillId="34" borderId="11" xfId="58" applyFont="1" applyFill="1" applyBorder="1" applyAlignment="1">
      <alignment horizontal="left" vertical="center" wrapText="1"/>
      <protection/>
    </xf>
    <xf numFmtId="0" fontId="42" fillId="34" borderId="11" xfId="59" applyFont="1" applyFill="1" applyBorder="1" applyAlignment="1">
      <alignment vertical="center" wrapText="1"/>
      <protection/>
    </xf>
    <xf numFmtId="43" fontId="0" fillId="0" borderId="0" xfId="47" applyAlignment="1">
      <alignment/>
    </xf>
    <xf numFmtId="43" fontId="0" fillId="0" borderId="0" xfId="47" applyFont="1" applyBorder="1" applyAlignment="1">
      <alignment/>
    </xf>
    <xf numFmtId="0" fontId="23" fillId="10" borderId="13" xfId="59" applyFont="1" applyFill="1" applyBorder="1" applyAlignment="1">
      <alignment horizontal="center" vertical="center" wrapText="1"/>
      <protection/>
    </xf>
    <xf numFmtId="0" fontId="20" fillId="10" borderId="13" xfId="59" applyFont="1" applyFill="1" applyBorder="1" applyAlignment="1">
      <alignment horizontal="center"/>
      <protection/>
    </xf>
    <xf numFmtId="0" fontId="20" fillId="10" borderId="0" xfId="59" applyFont="1" applyFill="1" applyBorder="1" applyAlignment="1">
      <alignment horizontal="center"/>
      <protection/>
    </xf>
    <xf numFmtId="0" fontId="20" fillId="10" borderId="14" xfId="59" applyFont="1" applyFill="1" applyBorder="1" applyAlignment="1">
      <alignment horizontal="center"/>
      <protection/>
    </xf>
    <xf numFmtId="43" fontId="20" fillId="33" borderId="10" xfId="47" applyFont="1" applyFill="1" applyBorder="1" applyAlignment="1">
      <alignment vertical="center"/>
    </xf>
    <xf numFmtId="43" fontId="20" fillId="33" borderId="11" xfId="47" applyFont="1" applyFill="1" applyBorder="1" applyAlignment="1">
      <alignment vertical="center"/>
    </xf>
    <xf numFmtId="40" fontId="20" fillId="33" borderId="15" xfId="59" applyNumberFormat="1" applyFont="1" applyFill="1" applyBorder="1" applyAlignment="1">
      <alignment vertical="center"/>
      <protection/>
    </xf>
    <xf numFmtId="10" fontId="20" fillId="33" borderId="10" xfId="59" applyNumberFormat="1" applyFont="1" applyFill="1" applyBorder="1" applyAlignment="1">
      <alignment vertical="center"/>
      <protection/>
    </xf>
    <xf numFmtId="40" fontId="20" fillId="33" borderId="10" xfId="59" applyNumberFormat="1" applyFont="1" applyFill="1" applyBorder="1" applyAlignment="1">
      <alignment vertical="center"/>
      <protection/>
    </xf>
    <xf numFmtId="40" fontId="20" fillId="33" borderId="11" xfId="59" applyNumberFormat="1" applyFont="1" applyFill="1" applyBorder="1" applyAlignment="1">
      <alignment vertical="center"/>
      <protection/>
    </xf>
    <xf numFmtId="10" fontId="20" fillId="33" borderId="11" xfId="59" applyNumberFormat="1" applyFont="1" applyFill="1" applyBorder="1" applyAlignment="1">
      <alignment vertical="center"/>
      <protection/>
    </xf>
    <xf numFmtId="10" fontId="22" fillId="33" borderId="11" xfId="59" applyNumberFormat="1" applyFont="1" applyFill="1" applyBorder="1" applyAlignment="1">
      <alignment vertical="center"/>
      <protection/>
    </xf>
    <xf numFmtId="43" fontId="43" fillId="11" borderId="11" xfId="47" applyFont="1" applyFill="1" applyBorder="1" applyAlignment="1">
      <alignment vertical="center"/>
    </xf>
    <xf numFmtId="40" fontId="20" fillId="11" borderId="11" xfId="59" applyNumberFormat="1" applyFont="1" applyFill="1" applyBorder="1" applyAlignment="1">
      <alignment vertical="center"/>
      <protection/>
    </xf>
    <xf numFmtId="10" fontId="20" fillId="11" borderId="11" xfId="59" applyNumberFormat="1" applyFont="1" applyFill="1" applyBorder="1" applyAlignment="1">
      <alignment vertical="center"/>
      <protection/>
    </xf>
    <xf numFmtId="40" fontId="43" fillId="11" borderId="11" xfId="59" applyNumberFormat="1" applyFont="1" applyFill="1" applyBorder="1" applyAlignment="1">
      <alignment vertical="center"/>
      <protection/>
    </xf>
    <xf numFmtId="10" fontId="43" fillId="11" borderId="11" xfId="59" applyNumberFormat="1" applyFont="1" applyFill="1" applyBorder="1" applyAlignment="1">
      <alignment vertical="center"/>
      <protection/>
    </xf>
    <xf numFmtId="0" fontId="0" fillId="34" borderId="11" xfId="59" applyFont="1" applyFill="1" applyBorder="1" applyAlignment="1">
      <alignment vertical="center"/>
      <protection/>
    </xf>
    <xf numFmtId="43" fontId="0" fillId="0" borderId="0" xfId="47" applyFont="1" applyAlignment="1">
      <alignment/>
    </xf>
    <xf numFmtId="43" fontId="20" fillId="11" borderId="11" xfId="47" applyFont="1" applyFill="1" applyBorder="1" applyAlignment="1">
      <alignment vertical="center"/>
    </xf>
    <xf numFmtId="10" fontId="0" fillId="0" borderId="0" xfId="59" applyNumberFormat="1" applyFont="1" applyBorder="1">
      <alignment/>
      <protection/>
    </xf>
    <xf numFmtId="0" fontId="0" fillId="34" borderId="11" xfId="58" applyFont="1" applyFill="1" applyBorder="1">
      <alignment/>
      <protection/>
    </xf>
    <xf numFmtId="0" fontId="22" fillId="0" borderId="11" xfId="58" applyFont="1" applyFill="1" applyBorder="1" applyAlignment="1">
      <alignment vertical="center"/>
      <protection/>
    </xf>
    <xf numFmtId="0" fontId="42" fillId="34" borderId="11" xfId="58" applyFont="1" applyFill="1" applyBorder="1" applyAlignment="1">
      <alignment horizontal="left" vertical="center"/>
      <protection/>
    </xf>
    <xf numFmtId="0" fontId="41" fillId="33" borderId="11" xfId="59" applyFont="1" applyFill="1" applyBorder="1" applyAlignment="1">
      <alignment horizontal="left" vertical="center" wrapText="1"/>
      <protection/>
    </xf>
    <xf numFmtId="0" fontId="41" fillId="33" borderId="11" xfId="59" applyFont="1" applyFill="1" applyBorder="1" applyAlignment="1">
      <alignment vertical="center" wrapText="1"/>
      <protection/>
    </xf>
    <xf numFmtId="40" fontId="22" fillId="34" borderId="11" xfId="59" applyNumberFormat="1" applyFont="1" applyFill="1" applyBorder="1" applyAlignment="1">
      <alignment vertical="center"/>
      <protection/>
    </xf>
    <xf numFmtId="10" fontId="22" fillId="34" borderId="11" xfId="59" applyNumberFormat="1" applyFont="1" applyFill="1" applyBorder="1" applyAlignment="1">
      <alignment vertical="center"/>
      <protection/>
    </xf>
    <xf numFmtId="40" fontId="20" fillId="34" borderId="11" xfId="59" applyNumberFormat="1" applyFont="1" applyFill="1" applyBorder="1" applyAlignment="1">
      <alignment vertical="center"/>
      <protection/>
    </xf>
    <xf numFmtId="43" fontId="22" fillId="34" borderId="11" xfId="59" applyNumberFormat="1" applyFont="1" applyFill="1" applyBorder="1" applyAlignment="1">
      <alignment vertical="center"/>
      <protection/>
    </xf>
    <xf numFmtId="43" fontId="44" fillId="0" borderId="0" xfId="59" applyNumberFormat="1" applyFont="1">
      <alignment/>
      <protection/>
    </xf>
    <xf numFmtId="0" fontId="0" fillId="0" borderId="11" xfId="59" applyFont="1" applyFill="1" applyBorder="1">
      <alignment/>
      <protection/>
    </xf>
    <xf numFmtId="49" fontId="23" fillId="10" borderId="14" xfId="47" applyNumberFormat="1" applyFont="1" applyFill="1" applyBorder="1" applyAlignment="1">
      <alignment horizontal="center" vertical="center" wrapText="1"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44" fillId="0" borderId="0" xfId="59" applyFont="1" applyBorder="1">
      <alignment/>
      <protection/>
    </xf>
    <xf numFmtId="0" fontId="41" fillId="33" borderId="11" xfId="59" applyFont="1" applyFill="1" applyBorder="1" applyAlignment="1">
      <alignment horizontal="left" wrapText="1"/>
      <protection/>
    </xf>
    <xf numFmtId="0" fontId="43" fillId="33" borderId="11" xfId="59" applyFont="1" applyFill="1" applyBorder="1" applyAlignment="1">
      <alignment vertical="center" wrapText="1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center"/>
      <protection/>
    </xf>
    <xf numFmtId="0" fontId="20" fillId="10" borderId="13" xfId="59" applyFont="1" applyFill="1" applyBorder="1" applyAlignment="1">
      <alignment horizontal="center" wrapText="1"/>
      <protection/>
    </xf>
    <xf numFmtId="0" fontId="20" fillId="10" borderId="14" xfId="59" applyFont="1" applyFill="1" applyBorder="1" applyAlignment="1">
      <alignment horizontal="center" wrapText="1"/>
      <protection/>
    </xf>
    <xf numFmtId="0" fontId="42" fillId="34" borderId="11" xfId="58" applyFont="1" applyFill="1" applyBorder="1" applyAlignment="1">
      <alignment horizontal="center" vertical="center" wrapText="1"/>
      <protection/>
    </xf>
    <xf numFmtId="0" fontId="0" fillId="34" borderId="11" xfId="58" applyFont="1" applyFill="1" applyBorder="1">
      <alignment/>
      <protection/>
    </xf>
    <xf numFmtId="0" fontId="41" fillId="0" borderId="0" xfId="59" applyFont="1" applyBorder="1" applyAlignment="1">
      <alignment horizontal="right"/>
      <protection/>
    </xf>
    <xf numFmtId="0" fontId="0" fillId="0" borderId="11" xfId="58" applyFont="1" applyFill="1" applyBorder="1" applyAlignment="1">
      <alignment vertical="center"/>
      <protection/>
    </xf>
    <xf numFmtId="43" fontId="20" fillId="33" borderId="11" xfId="59" applyNumberFormat="1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43" fontId="0" fillId="0" borderId="0" xfId="47" applyBorder="1" applyAlignment="1">
      <alignment/>
    </xf>
    <xf numFmtId="43" fontId="23" fillId="10" borderId="16" xfId="47" applyFont="1" applyFill="1" applyBorder="1" applyAlignment="1">
      <alignment horizontal="center" vertical="center" wrapText="1"/>
    </xf>
    <xf numFmtId="43" fontId="23" fillId="10" borderId="17" xfId="47" applyFont="1" applyFill="1" applyBorder="1" applyAlignment="1">
      <alignment horizontal="center" vertical="center" wrapText="1"/>
    </xf>
    <xf numFmtId="43" fontId="0" fillId="0" borderId="11" xfId="47" applyFont="1" applyBorder="1" applyAlignment="1">
      <alignment/>
    </xf>
    <xf numFmtId="43" fontId="42" fillId="34" borderId="10" xfId="47" applyFont="1" applyFill="1" applyBorder="1" applyAlignment="1">
      <alignment/>
    </xf>
    <xf numFmtId="0" fontId="0" fillId="34" borderId="11" xfId="58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34" borderId="0" xfId="59" applyFill="1" applyBorder="1">
      <alignment/>
      <protection/>
    </xf>
    <xf numFmtId="10" fontId="0" fillId="34" borderId="0" xfId="59" applyNumberFormat="1" applyFont="1" applyFill="1">
      <alignment/>
      <protection/>
    </xf>
    <xf numFmtId="40" fontId="0" fillId="34" borderId="0" xfId="59" applyNumberFormat="1" applyFont="1" applyFill="1" applyBorder="1">
      <alignment/>
      <protection/>
    </xf>
    <xf numFmtId="40" fontId="0" fillId="34" borderId="0" xfId="59" applyNumberFormat="1" applyFont="1" applyFill="1">
      <alignment/>
      <protection/>
    </xf>
    <xf numFmtId="0" fontId="0" fillId="34" borderId="0" xfId="59" applyFont="1" applyFill="1" applyBorder="1">
      <alignment/>
      <protection/>
    </xf>
    <xf numFmtId="0" fontId="0" fillId="34" borderId="0" xfId="59" applyFont="1" applyFill="1">
      <alignment/>
      <protection/>
    </xf>
    <xf numFmtId="0" fontId="0" fillId="34" borderId="0" xfId="59" applyFill="1">
      <alignment/>
      <protection/>
    </xf>
    <xf numFmtId="0" fontId="41" fillId="11" borderId="11" xfId="59" applyFont="1" applyFill="1" applyBorder="1" applyAlignment="1">
      <alignment horizontal="right"/>
      <protection/>
    </xf>
    <xf numFmtId="0" fontId="3" fillId="0" borderId="0" xfId="56" applyFont="1" applyAlignment="1">
      <alignment horizontal="center" vertical="center"/>
      <protection/>
    </xf>
    <xf numFmtId="0" fontId="23" fillId="10" borderId="18" xfId="59" applyFont="1" applyFill="1" applyBorder="1" applyAlignment="1">
      <alignment horizontal="center" vertical="center"/>
      <protection/>
    </xf>
    <xf numFmtId="0" fontId="23" fillId="10" borderId="19" xfId="59" applyFont="1" applyFill="1" applyBorder="1" applyAlignment="1">
      <alignment horizontal="center" vertical="center"/>
      <protection/>
    </xf>
    <xf numFmtId="0" fontId="0" fillId="0" borderId="0" xfId="59" applyBorder="1" applyAlignment="1">
      <alignment horizontal="center"/>
      <protection/>
    </xf>
    <xf numFmtId="0" fontId="45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20" fillId="10" borderId="13" xfId="59" applyFont="1" applyFill="1" applyBorder="1" applyAlignment="1">
      <alignment horizontal="center" vertical="center" wrapText="1"/>
      <protection/>
    </xf>
    <xf numFmtId="0" fontId="20" fillId="10" borderId="14" xfId="59" applyFont="1" applyFill="1" applyBorder="1" applyAlignment="1">
      <alignment horizontal="center" vertical="center" wrapText="1"/>
      <protection/>
    </xf>
    <xf numFmtId="0" fontId="45" fillId="10" borderId="20" xfId="0" applyFont="1" applyFill="1" applyBorder="1" applyAlignment="1">
      <alignment horizontal="center" vertical="center"/>
    </xf>
    <xf numFmtId="0" fontId="45" fillId="10" borderId="21" xfId="0" applyFont="1" applyFill="1" applyBorder="1" applyAlignment="1">
      <alignment horizontal="center" vertical="center"/>
    </xf>
    <xf numFmtId="0" fontId="45" fillId="10" borderId="22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00"/>
  <sheetViews>
    <sheetView tabSelected="1" zoomScale="85" zoomScaleNormal="85" zoomScaleSheetLayoutView="47" workbookViewId="0" topLeftCell="A177">
      <selection activeCell="A192" sqref="A192:V192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3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44"/>
      <c r="C3" s="59"/>
      <c r="D3" s="1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133"/>
      <c r="V3" s="2"/>
    </row>
    <row r="4" spans="1:22" ht="19.5" customHeight="1">
      <c r="A4" s="2"/>
      <c r="B4" s="144"/>
      <c r="C4" s="59"/>
      <c r="D4" s="1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133"/>
      <c r="V4" s="2"/>
    </row>
    <row r="5" spans="1:22" ht="18.75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2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6.5" customHeight="1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21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8.75">
      <c r="A9" s="145" t="s">
        <v>348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6" customHeight="1">
      <c r="A10" s="2"/>
      <c r="B10" s="2"/>
      <c r="C10" s="59"/>
      <c r="D10" s="1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133"/>
      <c r="V10" s="2"/>
    </row>
    <row r="11" spans="1:22" ht="6" customHeight="1">
      <c r="A11" s="2"/>
      <c r="B11" s="2"/>
      <c r="C11" s="59"/>
      <c r="D11" s="1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133"/>
      <c r="V11" s="2"/>
    </row>
    <row r="12" spans="1:22" ht="6" customHeight="1" thickBot="1">
      <c r="A12" s="2"/>
      <c r="B12" s="2"/>
      <c r="C12" s="59"/>
      <c r="D12" s="1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133"/>
      <c r="V12" s="2"/>
    </row>
    <row r="13" spans="1:22" ht="19.5" customHeight="1" thickBot="1">
      <c r="A13" s="147" t="s">
        <v>4</v>
      </c>
      <c r="B13" s="142" t="s">
        <v>5</v>
      </c>
      <c r="C13" s="61" t="s">
        <v>218</v>
      </c>
      <c r="D13" s="117" t="s">
        <v>140</v>
      </c>
      <c r="E13" s="149" t="s">
        <v>283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116</v>
      </c>
      <c r="V13" s="62" t="s">
        <v>177</v>
      </c>
    </row>
    <row r="14" spans="1:22" ht="16.5" thickBot="1">
      <c r="A14" s="148"/>
      <c r="B14" s="143"/>
      <c r="C14" s="93" t="s">
        <v>310</v>
      </c>
      <c r="D14" s="118" t="s">
        <v>141</v>
      </c>
      <c r="E14" s="64" t="s">
        <v>9</v>
      </c>
      <c r="F14" s="64" t="s">
        <v>10</v>
      </c>
      <c r="G14" s="64" t="s">
        <v>11</v>
      </c>
      <c r="H14" s="64" t="s">
        <v>128</v>
      </c>
      <c r="I14" s="64" t="s">
        <v>12</v>
      </c>
      <c r="J14" s="64" t="s">
        <v>13</v>
      </c>
      <c r="K14" s="64" t="s">
        <v>14</v>
      </c>
      <c r="L14" s="64" t="s">
        <v>162</v>
      </c>
      <c r="M14" s="64" t="s">
        <v>157</v>
      </c>
      <c r="N14" s="64" t="s">
        <v>158</v>
      </c>
      <c r="O14" s="64" t="s">
        <v>303</v>
      </c>
      <c r="P14" s="64" t="s">
        <v>304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115</v>
      </c>
      <c r="V14" s="64" t="s">
        <v>115</v>
      </c>
    </row>
    <row r="15" spans="1:22" ht="15">
      <c r="A15" s="26" t="s">
        <v>17</v>
      </c>
      <c r="B15" s="5" t="s">
        <v>259</v>
      </c>
      <c r="C15" s="65">
        <f>+C16+C17+C18+C19</f>
        <v>1384243002</v>
      </c>
      <c r="D15" s="65"/>
      <c r="E15" s="65">
        <f>+E16+E17+E18+E19</f>
        <v>1255735.21</v>
      </c>
      <c r="F15" s="65">
        <f>+F16+F17+F18+F19</f>
        <v>0</v>
      </c>
      <c r="G15" s="65">
        <f aca="true" t="shared" si="0" ref="G15:P15">+G16+G17+G18+G19</f>
        <v>0</v>
      </c>
      <c r="H15" s="65">
        <f>+H16+H17+H18+H19</f>
        <v>0</v>
      </c>
      <c r="I15" s="65">
        <f t="shared" si="0"/>
        <v>0</v>
      </c>
      <c r="J15" s="65">
        <f>+J16+J17+J18+J19</f>
        <v>0</v>
      </c>
      <c r="K15" s="65">
        <f t="shared" si="0"/>
        <v>0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1255735.21</v>
      </c>
      <c r="R15" s="68">
        <f aca="true" t="shared" si="1" ref="R15:R32">+Q15/(C15+D15)</f>
        <v>0.0009071638492559993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1382987266.79</v>
      </c>
      <c r="V15" s="68">
        <f aca="true" t="shared" si="3" ref="V15:V20">+U15/C15</f>
        <v>0.999092836150744</v>
      </c>
    </row>
    <row r="16" spans="1:28" ht="15">
      <c r="A16" s="82" t="s">
        <v>76</v>
      </c>
      <c r="B16" s="22" t="s">
        <v>273</v>
      </c>
      <c r="C16" s="120">
        <v>1105182972</v>
      </c>
      <c r="D16" s="38"/>
      <c r="E16" s="39">
        <v>55735.21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87">
        <f>SUM(E16:P16)</f>
        <v>55735.21</v>
      </c>
      <c r="R16" s="88">
        <f t="shared" si="1"/>
        <v>5.043075346984264E-05</v>
      </c>
      <c r="S16" s="87">
        <f aca="true" t="shared" si="4" ref="S16:S32">+C16-Q16</f>
        <v>1105127236.79</v>
      </c>
      <c r="T16" s="88">
        <f t="shared" si="2"/>
        <v>0.9999495692465301</v>
      </c>
      <c r="U16" s="87">
        <f>+C16+D16-Q16</f>
        <v>1105127236.79</v>
      </c>
      <c r="V16" s="88">
        <f t="shared" si="3"/>
        <v>0.9999495692465301</v>
      </c>
      <c r="W16" s="3"/>
      <c r="X16" s="3"/>
      <c r="Y16" s="3"/>
      <c r="Z16" s="3"/>
      <c r="AA16" s="3"/>
      <c r="AB16" s="2"/>
    </row>
    <row r="17" spans="1:28" ht="15">
      <c r="A17" s="95" t="s">
        <v>159</v>
      </c>
      <c r="B17" s="22" t="s">
        <v>274</v>
      </c>
      <c r="C17" s="38">
        <v>192000000</v>
      </c>
      <c r="D17" s="39"/>
      <c r="E17" s="39">
        <v>1200000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87">
        <f aca="true" t="shared" si="5" ref="Q17:Q23">SUM(E17:P17)</f>
        <v>1200000</v>
      </c>
      <c r="R17" s="88">
        <f t="shared" si="1"/>
        <v>0.00625</v>
      </c>
      <c r="S17" s="87">
        <f t="shared" si="4"/>
        <v>190800000</v>
      </c>
      <c r="T17" s="88">
        <f t="shared" si="2"/>
        <v>0.99375</v>
      </c>
      <c r="U17" s="87">
        <f>+C17+D17-Q17</f>
        <v>190800000</v>
      </c>
      <c r="V17" s="88">
        <f t="shared" si="3"/>
        <v>0.99375</v>
      </c>
      <c r="W17" s="3"/>
      <c r="X17" s="3"/>
      <c r="Y17" s="3"/>
      <c r="Z17" s="3"/>
      <c r="AA17" s="3"/>
      <c r="AB17" s="2"/>
    </row>
    <row r="18" spans="1:28" ht="15">
      <c r="A18" s="111" t="s">
        <v>289</v>
      </c>
      <c r="B18" s="22" t="s">
        <v>290</v>
      </c>
      <c r="C18" s="79">
        <v>0</v>
      </c>
      <c r="D18" s="39"/>
      <c r="E18" s="39"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87">
        <f>SUM(E18:P18)</f>
        <v>0</v>
      </c>
      <c r="R18" s="88" t="e">
        <f>+Q18/(C18+D18)</f>
        <v>#DIV/0!</v>
      </c>
      <c r="S18" s="87" t="e">
        <f>+#REF!-Q18</f>
        <v>#REF!</v>
      </c>
      <c r="T18" s="88" t="e">
        <f>+S18/#REF!</f>
        <v>#REF!</v>
      </c>
      <c r="U18" s="87">
        <f>+C18+D18-Q18</f>
        <v>0</v>
      </c>
      <c r="V18" s="88" t="e">
        <f t="shared" si="3"/>
        <v>#DIV/0!</v>
      </c>
      <c r="W18" s="3"/>
      <c r="X18" s="3"/>
      <c r="Y18" s="3"/>
      <c r="Z18" s="3"/>
      <c r="AA18" s="3"/>
      <c r="AB18" s="2"/>
    </row>
    <row r="19" spans="1:28" s="138" customFormat="1" ht="15">
      <c r="A19" s="132" t="s">
        <v>77</v>
      </c>
      <c r="B19" s="22" t="s">
        <v>219</v>
      </c>
      <c r="C19" s="38">
        <v>87060030</v>
      </c>
      <c r="D19" s="38"/>
      <c r="E19" s="38">
        <v>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87">
        <f t="shared" si="5"/>
        <v>0</v>
      </c>
      <c r="R19" s="88">
        <f t="shared" si="1"/>
        <v>0</v>
      </c>
      <c r="S19" s="87" t="e">
        <f>+#REF!-Q19</f>
        <v>#REF!</v>
      </c>
      <c r="T19" s="88" t="e">
        <f>+S19/#REF!</f>
        <v>#REF!</v>
      </c>
      <c r="U19" s="87">
        <f>+C19+D19-Q19</f>
        <v>87060030</v>
      </c>
      <c r="V19" s="88">
        <f t="shared" si="3"/>
        <v>1</v>
      </c>
      <c r="W19" s="139"/>
      <c r="X19" s="139"/>
      <c r="Y19" s="139"/>
      <c r="Z19" s="139"/>
      <c r="AA19" s="139"/>
      <c r="AB19" s="133"/>
    </row>
    <row r="20" spans="1:28" ht="15">
      <c r="A20" s="26" t="s">
        <v>318</v>
      </c>
      <c r="B20" s="5" t="s">
        <v>321</v>
      </c>
      <c r="C20" s="65">
        <f>+C21+C22+C23+C24+C25</f>
        <v>32829000</v>
      </c>
      <c r="D20" s="65"/>
      <c r="E20" s="65">
        <f>+E21+E22+E23+E24+E25</f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7">
        <f>SUM(E20:P20)</f>
        <v>0</v>
      </c>
      <c r="R20" s="68">
        <f>+Q20/(C20+D20)</f>
        <v>0</v>
      </c>
      <c r="S20" s="69">
        <f>SUM(S21:S37)</f>
        <v>551146127.3199999</v>
      </c>
      <c r="T20" s="68">
        <f>+S20/C20</f>
        <v>16.788392193487464</v>
      </c>
      <c r="U20" s="70">
        <f>+U21+U22+U23+U24+U25</f>
        <v>32829000</v>
      </c>
      <c r="V20" s="68">
        <f t="shared" si="3"/>
        <v>1</v>
      </c>
      <c r="W20" s="3"/>
      <c r="X20" s="3"/>
      <c r="Y20" s="3"/>
      <c r="Z20" s="3"/>
      <c r="AA20" s="3"/>
      <c r="AB20" s="2"/>
    </row>
    <row r="21" spans="1:28" ht="15">
      <c r="A21" s="94" t="s">
        <v>78</v>
      </c>
      <c r="B21" s="106" t="s">
        <v>18</v>
      </c>
      <c r="C21" s="38">
        <v>17589000</v>
      </c>
      <c r="D21" s="38"/>
      <c r="E21" s="39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7">
        <f t="shared" si="5"/>
        <v>0</v>
      </c>
      <c r="R21" s="88">
        <f t="shared" si="1"/>
        <v>0</v>
      </c>
      <c r="S21" s="87">
        <f t="shared" si="4"/>
        <v>17589000</v>
      </c>
      <c r="T21" s="88">
        <f t="shared" si="2"/>
        <v>1</v>
      </c>
      <c r="U21" s="87">
        <f aca="true" t="shared" si="6" ref="U21:U32">+C21+D21-Q21</f>
        <v>17589000</v>
      </c>
      <c r="V21" s="88">
        <f aca="true" t="shared" si="7" ref="V21:V33">+U21/C21</f>
        <v>1</v>
      </c>
      <c r="W21" s="3"/>
      <c r="X21" s="3"/>
      <c r="Y21" s="3"/>
      <c r="Z21" s="3"/>
      <c r="AA21" s="3"/>
      <c r="AB21" s="2"/>
    </row>
    <row r="22" spans="1:28" ht="15">
      <c r="A22" s="94" t="s">
        <v>199</v>
      </c>
      <c r="B22" s="84" t="s">
        <v>200</v>
      </c>
      <c r="C22" s="38">
        <v>6120000</v>
      </c>
      <c r="D22" s="39"/>
      <c r="E22" s="39">
        <v>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87">
        <f t="shared" si="5"/>
        <v>0</v>
      </c>
      <c r="R22" s="88">
        <f t="shared" si="1"/>
        <v>0</v>
      </c>
      <c r="S22" s="87">
        <f t="shared" si="4"/>
        <v>6120000</v>
      </c>
      <c r="T22" s="88">
        <f t="shared" si="2"/>
        <v>1</v>
      </c>
      <c r="U22" s="87">
        <f t="shared" si="6"/>
        <v>6120000</v>
      </c>
      <c r="V22" s="88">
        <f t="shared" si="7"/>
        <v>1</v>
      </c>
      <c r="W22" s="3"/>
      <c r="X22" s="3"/>
      <c r="Y22" s="3"/>
      <c r="Z22" s="3"/>
      <c r="AA22" s="3"/>
      <c r="AB22" s="2"/>
    </row>
    <row r="23" spans="1:28" ht="15">
      <c r="A23" s="94" t="s">
        <v>118</v>
      </c>
      <c r="B23" s="84" t="s">
        <v>275</v>
      </c>
      <c r="C23" s="38">
        <v>0</v>
      </c>
      <c r="D23" s="39"/>
      <c r="E23" s="39"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87">
        <f t="shared" si="5"/>
        <v>0</v>
      </c>
      <c r="R23" s="90" t="e">
        <f t="shared" si="1"/>
        <v>#DIV/0!</v>
      </c>
      <c r="S23" s="87">
        <f t="shared" si="4"/>
        <v>0</v>
      </c>
      <c r="T23" s="88" t="e">
        <f t="shared" si="2"/>
        <v>#DIV/0!</v>
      </c>
      <c r="U23" s="87">
        <f t="shared" si="6"/>
        <v>0</v>
      </c>
      <c r="V23" s="88" t="e">
        <f t="shared" si="7"/>
        <v>#DIV/0!</v>
      </c>
      <c r="W23" s="3"/>
      <c r="X23" s="3"/>
      <c r="Y23" s="3"/>
      <c r="Z23" s="3"/>
      <c r="AA23" s="3"/>
      <c r="AB23" s="2"/>
    </row>
    <row r="24" spans="1:28" ht="30">
      <c r="A24" s="94" t="s">
        <v>160</v>
      </c>
      <c r="B24" s="57" t="s">
        <v>188</v>
      </c>
      <c r="C24" s="38">
        <v>0</v>
      </c>
      <c r="D24" s="39"/>
      <c r="E24" s="39">
        <v>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87">
        <f aca="true" t="shared" si="8" ref="Q24:Q32">SUM(E24:P24)</f>
        <v>0</v>
      </c>
      <c r="R24" s="88" t="e">
        <f t="shared" si="1"/>
        <v>#DIV/0!</v>
      </c>
      <c r="S24" s="87">
        <f t="shared" si="4"/>
        <v>0</v>
      </c>
      <c r="T24" s="88" t="e">
        <f t="shared" si="2"/>
        <v>#DIV/0!</v>
      </c>
      <c r="U24" s="87">
        <f t="shared" si="6"/>
        <v>0</v>
      </c>
      <c r="V24" s="88" t="e">
        <f t="shared" si="7"/>
        <v>#DIV/0!</v>
      </c>
      <c r="W24" s="3"/>
      <c r="X24" s="3"/>
      <c r="Y24" s="3"/>
      <c r="Z24" s="3"/>
      <c r="AA24" s="3"/>
      <c r="AB24" s="2"/>
    </row>
    <row r="25" spans="1:28" ht="30">
      <c r="A25" s="114" t="s">
        <v>307</v>
      </c>
      <c r="B25" s="57" t="s">
        <v>308</v>
      </c>
      <c r="C25" s="38">
        <v>9120000</v>
      </c>
      <c r="D25" s="39"/>
      <c r="E25" s="39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87">
        <f t="shared" si="8"/>
        <v>0</v>
      </c>
      <c r="R25" s="88">
        <f>+Q25/(C25+D25)</f>
        <v>0</v>
      </c>
      <c r="S25" s="87">
        <f>+C25-Q25</f>
        <v>9120000</v>
      </c>
      <c r="T25" s="88">
        <f>+S25/C25</f>
        <v>1</v>
      </c>
      <c r="U25" s="87">
        <f>+C25+D25-Q25</f>
        <v>9120000</v>
      </c>
      <c r="V25" s="90" t="e">
        <f>+U25/D25</f>
        <v>#DIV/0!</v>
      </c>
      <c r="W25" s="3"/>
      <c r="X25" s="3"/>
      <c r="Y25" s="3"/>
      <c r="Z25" s="3"/>
      <c r="AA25" s="3"/>
      <c r="AB25" s="2"/>
    </row>
    <row r="26" spans="1:28" ht="15">
      <c r="A26" s="26" t="s">
        <v>319</v>
      </c>
      <c r="B26" s="5" t="s">
        <v>322</v>
      </c>
      <c r="C26" s="65">
        <f>+C27+C28+C29</f>
        <v>2370000</v>
      </c>
      <c r="D26" s="65"/>
      <c r="E26" s="65">
        <f>+E27+E28+E29</f>
        <v>400027.83999999997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7">
        <f>SUM(E26:P26)</f>
        <v>400027.83999999997</v>
      </c>
      <c r="R26" s="68">
        <f>+Q26/(C26+D26)</f>
        <v>0.1687881181434599</v>
      </c>
      <c r="S26" s="69">
        <f>SUM(S28:S43)</f>
        <v>275268712.15999997</v>
      </c>
      <c r="T26" s="68">
        <f>+S26/C26</f>
        <v>116.14713593248943</v>
      </c>
      <c r="U26" s="70">
        <f>+U27+U28+U29</f>
        <v>1969972.1600000001</v>
      </c>
      <c r="V26" s="68">
        <f>+U26/C26</f>
        <v>0.8312118818565402</v>
      </c>
      <c r="W26" s="3"/>
      <c r="X26" s="3"/>
      <c r="Y26" s="3"/>
      <c r="Z26" s="3"/>
      <c r="AA26" s="3"/>
      <c r="AB26" s="2"/>
    </row>
    <row r="27" spans="1:28" ht="15">
      <c r="A27" s="126" t="s">
        <v>328</v>
      </c>
      <c r="B27" s="58" t="s">
        <v>329</v>
      </c>
      <c r="C27" s="38">
        <v>0</v>
      </c>
      <c r="D27" s="39"/>
      <c r="E27" s="39">
        <v>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87">
        <f>SUM(E27:P27)</f>
        <v>0</v>
      </c>
      <c r="R27" s="88" t="e">
        <f>+Q27/(C27+D27)</f>
        <v>#DIV/0!</v>
      </c>
      <c r="S27" s="87">
        <f>+C27-Q27</f>
        <v>0</v>
      </c>
      <c r="T27" s="88" t="e">
        <f>+S27/C27</f>
        <v>#DIV/0!</v>
      </c>
      <c r="U27" s="87">
        <f>+C27+D27-Q27</f>
        <v>0</v>
      </c>
      <c r="V27" s="88" t="e">
        <f>+U27/C27</f>
        <v>#DIV/0!</v>
      </c>
      <c r="W27" s="3"/>
      <c r="X27" s="3"/>
      <c r="Y27" s="3"/>
      <c r="Z27" s="3"/>
      <c r="AA27" s="3"/>
      <c r="AB27" s="2"/>
    </row>
    <row r="28" spans="1:28" ht="15">
      <c r="A28" s="94" t="s">
        <v>110</v>
      </c>
      <c r="B28" s="58" t="s">
        <v>168</v>
      </c>
      <c r="C28" s="38">
        <v>1920000</v>
      </c>
      <c r="D28" s="39"/>
      <c r="E28" s="39">
        <v>282375.97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87">
        <f t="shared" si="8"/>
        <v>282375.97</v>
      </c>
      <c r="R28" s="88">
        <f t="shared" si="1"/>
        <v>0.14707081770833333</v>
      </c>
      <c r="S28" s="87">
        <f t="shared" si="4"/>
        <v>1637624.03</v>
      </c>
      <c r="T28" s="88">
        <f t="shared" si="2"/>
        <v>0.8529291822916667</v>
      </c>
      <c r="U28" s="87">
        <f t="shared" si="6"/>
        <v>1637624.03</v>
      </c>
      <c r="V28" s="88">
        <f t="shared" si="7"/>
        <v>0.8529291822916667</v>
      </c>
      <c r="W28" s="3"/>
      <c r="X28" s="3"/>
      <c r="Y28" s="3"/>
      <c r="Z28" s="3"/>
      <c r="AA28" s="3"/>
      <c r="AB28" s="2"/>
    </row>
    <row r="29" spans="1:28" ht="15">
      <c r="A29" s="94" t="s">
        <v>235</v>
      </c>
      <c r="B29" s="58" t="s">
        <v>236</v>
      </c>
      <c r="C29" s="38">
        <v>450000</v>
      </c>
      <c r="D29" s="39"/>
      <c r="E29" s="39">
        <v>117651.87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87">
        <f t="shared" si="8"/>
        <v>117651.87</v>
      </c>
      <c r="R29" s="88">
        <f t="shared" si="1"/>
        <v>0.2614486</v>
      </c>
      <c r="S29" s="87">
        <f t="shared" si="4"/>
        <v>332348.13</v>
      </c>
      <c r="T29" s="88">
        <f t="shared" si="2"/>
        <v>0.7385514</v>
      </c>
      <c r="U29" s="87">
        <f t="shared" si="6"/>
        <v>332348.13</v>
      </c>
      <c r="V29" s="88">
        <f t="shared" si="7"/>
        <v>0.7385514</v>
      </c>
      <c r="W29" s="3"/>
      <c r="X29" s="3"/>
      <c r="Y29" s="3"/>
      <c r="Z29" s="3"/>
      <c r="AA29" s="3"/>
      <c r="AB29" s="2"/>
    </row>
    <row r="30" spans="1:28" ht="15">
      <c r="A30" s="26" t="s">
        <v>320</v>
      </c>
      <c r="B30" s="5" t="s">
        <v>323</v>
      </c>
      <c r="C30" s="65">
        <f>+C31+C32</f>
        <v>27887076</v>
      </c>
      <c r="D30" s="65"/>
      <c r="E30" s="65">
        <f>+E31+E32</f>
        <v>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7">
        <f>SUM(E30:P30)</f>
        <v>0</v>
      </c>
      <c r="R30" s="68">
        <f t="shared" si="1"/>
        <v>0</v>
      </c>
      <c r="S30" s="69">
        <f>SUM(S31:S47)</f>
        <v>144491070</v>
      </c>
      <c r="T30" s="68">
        <f t="shared" si="2"/>
        <v>5.1812915057856905</v>
      </c>
      <c r="U30" s="70">
        <f>+U31+U32</f>
        <v>27887076</v>
      </c>
      <c r="V30" s="68">
        <f t="shared" si="7"/>
        <v>1</v>
      </c>
      <c r="W30" s="3"/>
      <c r="X30" s="3"/>
      <c r="Y30" s="3"/>
      <c r="Z30" s="3"/>
      <c r="AA30" s="3"/>
      <c r="AB30" s="2"/>
    </row>
    <row r="31" spans="1:28" ht="15">
      <c r="A31" s="95" t="s">
        <v>79</v>
      </c>
      <c r="B31" s="22" t="s">
        <v>19</v>
      </c>
      <c r="C31" s="38">
        <v>23858580</v>
      </c>
      <c r="D31" s="38"/>
      <c r="E31" s="39">
        <v>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87">
        <f>SUM(E31:P31)</f>
        <v>0</v>
      </c>
      <c r="R31" s="88">
        <f t="shared" si="1"/>
        <v>0</v>
      </c>
      <c r="S31" s="87">
        <f t="shared" si="4"/>
        <v>23858580</v>
      </c>
      <c r="T31" s="88">
        <f t="shared" si="2"/>
        <v>1</v>
      </c>
      <c r="U31" s="87">
        <f t="shared" si="6"/>
        <v>23858580</v>
      </c>
      <c r="V31" s="88">
        <f t="shared" si="7"/>
        <v>1</v>
      </c>
      <c r="W31" s="3"/>
      <c r="X31" s="3"/>
      <c r="Y31" s="3"/>
      <c r="Z31" s="3"/>
      <c r="AA31" s="3"/>
      <c r="AB31" s="2"/>
    </row>
    <row r="32" spans="1:28" ht="15">
      <c r="A32" s="94" t="s">
        <v>144</v>
      </c>
      <c r="B32" s="57" t="s">
        <v>276</v>
      </c>
      <c r="C32" s="38">
        <v>4028496</v>
      </c>
      <c r="D32" s="38"/>
      <c r="E32" s="39">
        <v>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87">
        <f t="shared" si="8"/>
        <v>0</v>
      </c>
      <c r="R32" s="88">
        <f t="shared" si="1"/>
        <v>0</v>
      </c>
      <c r="S32" s="87">
        <f t="shared" si="4"/>
        <v>4028496</v>
      </c>
      <c r="T32" s="88">
        <f t="shared" si="2"/>
        <v>1</v>
      </c>
      <c r="U32" s="87">
        <f t="shared" si="6"/>
        <v>4028496</v>
      </c>
      <c r="V32" s="88">
        <f t="shared" si="7"/>
        <v>1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260</v>
      </c>
      <c r="C33" s="66">
        <f>+C35+C36+C37+C38+C39+C40</f>
        <v>61265082</v>
      </c>
      <c r="D33" s="66"/>
      <c r="E33" s="66">
        <f>+E35+E36+E37+E38+E39+E40</f>
        <v>4785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0">
        <f>SUM(E33:P33)</f>
        <v>4785</v>
      </c>
      <c r="R33" s="71">
        <f>+Q33/C33</f>
        <v>7.810321709844443E-05</v>
      </c>
      <c r="S33" s="70">
        <f>SUM(S37:S40)</f>
        <v>39660297</v>
      </c>
      <c r="T33" s="71">
        <f t="shared" si="2"/>
        <v>0.6473556503197041</v>
      </c>
      <c r="U33" s="70">
        <f>+U35+U36+U37+U38+U39+U40</f>
        <v>61260297</v>
      </c>
      <c r="V33" s="68">
        <f t="shared" si="7"/>
        <v>0.9999218967829016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87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22" t="s">
        <v>312</v>
      </c>
      <c r="B35" s="22" t="s">
        <v>313</v>
      </c>
      <c r="C35" s="38">
        <v>0</v>
      </c>
      <c r="D35" s="39"/>
      <c r="E35" s="39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87">
        <f>SUM(E35:P35)</f>
        <v>0</v>
      </c>
      <c r="R35" s="88" t="e">
        <f>+Q35/C35</f>
        <v>#DIV/0!</v>
      </c>
      <c r="S35" s="87">
        <f>+C35-Q35</f>
        <v>0</v>
      </c>
      <c r="T35" s="88" t="e">
        <f>+S35/C35</f>
        <v>#DIV/0!</v>
      </c>
      <c r="U35" s="87">
        <f>+C35+D35-Q35</f>
        <v>0</v>
      </c>
      <c r="V35" s="88" t="e">
        <f>+U35/C35</f>
        <v>#DIV/0!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80</v>
      </c>
      <c r="B36" s="22" t="s">
        <v>23</v>
      </c>
      <c r="C36" s="38">
        <v>21600000</v>
      </c>
      <c r="D36" s="39"/>
      <c r="E36" s="39"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87">
        <f aca="true" t="shared" si="9" ref="Q36:Q62">SUM(E36:P36)</f>
        <v>0</v>
      </c>
      <c r="R36" s="88">
        <f aca="true" t="shared" si="10" ref="R36:R41">+Q36/C36</f>
        <v>0</v>
      </c>
      <c r="S36" s="87">
        <f aca="true" t="shared" si="11" ref="S36:S69">+C36-Q36</f>
        <v>21600000</v>
      </c>
      <c r="T36" s="88">
        <f aca="true" t="shared" si="12" ref="T36:T69">+S36/C36</f>
        <v>1</v>
      </c>
      <c r="U36" s="87">
        <f aca="true" t="shared" si="13" ref="U36:U62">+C36+D36-Q36</f>
        <v>21600000</v>
      </c>
      <c r="V36" s="88">
        <f aca="true" t="shared" si="14" ref="V36:V52">+U36/C36</f>
        <v>1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81</v>
      </c>
      <c r="B37" s="22" t="s">
        <v>24</v>
      </c>
      <c r="C37" s="38">
        <v>7440000</v>
      </c>
      <c r="D37" s="39"/>
      <c r="E37" s="39">
        <v>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87">
        <f t="shared" si="9"/>
        <v>0</v>
      </c>
      <c r="R37" s="88">
        <f t="shared" si="10"/>
        <v>0</v>
      </c>
      <c r="S37" s="87">
        <f t="shared" si="11"/>
        <v>7440000</v>
      </c>
      <c r="T37" s="88">
        <f t="shared" si="12"/>
        <v>1</v>
      </c>
      <c r="U37" s="87">
        <f t="shared" si="13"/>
        <v>7440000</v>
      </c>
      <c r="V37" s="88">
        <f t="shared" si="14"/>
        <v>1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179</v>
      </c>
      <c r="B38" s="22" t="s">
        <v>178</v>
      </c>
      <c r="C38" s="119">
        <v>31865082</v>
      </c>
      <c r="D38" s="39"/>
      <c r="E38" s="39">
        <v>0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87">
        <f t="shared" si="9"/>
        <v>0</v>
      </c>
      <c r="R38" s="88">
        <f>+Q38/(C38+D38)</f>
        <v>0</v>
      </c>
      <c r="S38" s="87">
        <f t="shared" si="11"/>
        <v>31865082</v>
      </c>
      <c r="T38" s="88">
        <f t="shared" si="12"/>
        <v>1</v>
      </c>
      <c r="U38" s="87">
        <f t="shared" si="13"/>
        <v>31865082</v>
      </c>
      <c r="V38" s="88">
        <f t="shared" si="14"/>
        <v>1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82</v>
      </c>
      <c r="B39" s="22" t="s">
        <v>25</v>
      </c>
      <c r="C39" s="38">
        <v>300000</v>
      </c>
      <c r="D39" s="39"/>
      <c r="E39" s="39">
        <v>4785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87">
        <f t="shared" si="9"/>
        <v>4785</v>
      </c>
      <c r="R39" s="88">
        <f t="shared" si="10"/>
        <v>0.01595</v>
      </c>
      <c r="S39" s="87">
        <f t="shared" si="11"/>
        <v>295215</v>
      </c>
      <c r="T39" s="88">
        <f t="shared" si="12"/>
        <v>0.98405</v>
      </c>
      <c r="U39" s="87">
        <f t="shared" si="13"/>
        <v>295215</v>
      </c>
      <c r="V39" s="88">
        <f t="shared" si="14"/>
        <v>0.98405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83</v>
      </c>
      <c r="B40" s="22" t="s">
        <v>26</v>
      </c>
      <c r="C40" s="38">
        <v>60000</v>
      </c>
      <c r="D40" s="39"/>
      <c r="E40" s="39">
        <v>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87">
        <f t="shared" si="9"/>
        <v>0</v>
      </c>
      <c r="R40" s="88">
        <f t="shared" si="10"/>
        <v>0</v>
      </c>
      <c r="S40" s="87">
        <f t="shared" si="11"/>
        <v>60000</v>
      </c>
      <c r="T40" s="88">
        <f t="shared" si="12"/>
        <v>1</v>
      </c>
      <c r="U40" s="87">
        <f t="shared" si="13"/>
        <v>60000</v>
      </c>
      <c r="V40" s="88">
        <f t="shared" si="14"/>
        <v>1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261</v>
      </c>
      <c r="C41" s="66">
        <f>+C42+C43</f>
        <v>0</v>
      </c>
      <c r="D41" s="66"/>
      <c r="E41" s="66">
        <f>+E42+E43</f>
        <v>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70">
        <f>SUM(E41:P41)</f>
        <v>0</v>
      </c>
      <c r="R41" s="71" t="e">
        <f t="shared" si="10"/>
        <v>#DIV/0!</v>
      </c>
      <c r="S41" s="70">
        <f t="shared" si="11"/>
        <v>0</v>
      </c>
      <c r="T41" s="71" t="e">
        <f t="shared" si="12"/>
        <v>#DIV/0!</v>
      </c>
      <c r="U41" s="70">
        <f>+C41+D41-Q41</f>
        <v>0</v>
      </c>
      <c r="V41" s="68" t="e">
        <f t="shared" si="14"/>
        <v>#DIV/0!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84</v>
      </c>
      <c r="B42" s="22" t="s">
        <v>28</v>
      </c>
      <c r="C42" s="38">
        <v>0</v>
      </c>
      <c r="D42" s="39"/>
      <c r="E42" s="39">
        <v>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87">
        <f t="shared" si="9"/>
        <v>0</v>
      </c>
      <c r="R42" s="88" t="e">
        <f>+Q42/(D42+C42)</f>
        <v>#DIV/0!</v>
      </c>
      <c r="S42" s="87">
        <f t="shared" si="11"/>
        <v>0</v>
      </c>
      <c r="T42" s="88" t="e">
        <f t="shared" si="12"/>
        <v>#DIV/0!</v>
      </c>
      <c r="U42" s="87">
        <f t="shared" si="13"/>
        <v>0</v>
      </c>
      <c r="V42" s="88" t="e">
        <f t="shared" si="14"/>
        <v>#DIV/0!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221</v>
      </c>
      <c r="B43" s="22" t="s">
        <v>220</v>
      </c>
      <c r="C43" s="38">
        <v>0</v>
      </c>
      <c r="D43" s="39"/>
      <c r="E43" s="39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87">
        <f t="shared" si="9"/>
        <v>0</v>
      </c>
      <c r="R43" s="88" t="e">
        <f>+Q43/(D43+C43)</f>
        <v>#DIV/0!</v>
      </c>
      <c r="S43" s="87">
        <f t="shared" si="11"/>
        <v>0</v>
      </c>
      <c r="T43" s="88" t="e">
        <f t="shared" si="12"/>
        <v>#DIV/0!</v>
      </c>
      <c r="U43" s="87">
        <f t="shared" si="13"/>
        <v>0</v>
      </c>
      <c r="V43" s="88" t="e">
        <f t="shared" si="14"/>
        <v>#DIV/0!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262</v>
      </c>
      <c r="C44" s="66">
        <f>+C45+C46</f>
        <v>7800000</v>
      </c>
      <c r="D44" s="66"/>
      <c r="E44" s="66">
        <f>+E45+E46</f>
        <v>282300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0">
        <f>SUM(E44:P44)</f>
        <v>282300</v>
      </c>
      <c r="R44" s="71">
        <f aca="true" t="shared" si="15" ref="R44:R52">+Q44/C44</f>
        <v>0.03619230769230769</v>
      </c>
      <c r="S44" s="70">
        <f t="shared" si="11"/>
        <v>7517700</v>
      </c>
      <c r="T44" s="71">
        <f t="shared" si="12"/>
        <v>0.9638076923076923</v>
      </c>
      <c r="U44" s="70">
        <f>+C44+D44-Q44</f>
        <v>7517700</v>
      </c>
      <c r="V44" s="71">
        <f t="shared" si="14"/>
        <v>0.9638076923076923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85</v>
      </c>
      <c r="B45" s="22" t="s">
        <v>30</v>
      </c>
      <c r="C45" s="38">
        <v>7800000</v>
      </c>
      <c r="D45" s="39"/>
      <c r="E45" s="39">
        <v>282300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87">
        <f t="shared" si="9"/>
        <v>282300</v>
      </c>
      <c r="R45" s="88">
        <f t="shared" si="15"/>
        <v>0.03619230769230769</v>
      </c>
      <c r="S45" s="87">
        <f t="shared" si="11"/>
        <v>7517700</v>
      </c>
      <c r="T45" s="88">
        <f t="shared" si="12"/>
        <v>0.9638076923076923</v>
      </c>
      <c r="U45" s="87">
        <f t="shared" si="13"/>
        <v>7517700</v>
      </c>
      <c r="V45" s="88">
        <f t="shared" si="14"/>
        <v>0.9638076923076923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122" t="s">
        <v>343</v>
      </c>
      <c r="B46" s="22" t="s">
        <v>342</v>
      </c>
      <c r="C46" s="38">
        <v>0</v>
      </c>
      <c r="D46" s="39"/>
      <c r="E46" s="39">
        <v>0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87">
        <f>SUM(E46:P46)</f>
        <v>0</v>
      </c>
      <c r="R46" s="88" t="e">
        <f>+Q46/C46</f>
        <v>#DIV/0!</v>
      </c>
      <c r="S46" s="87">
        <f>+C46-Q46</f>
        <v>0</v>
      </c>
      <c r="T46" s="88" t="e">
        <f>+S46/C46</f>
        <v>#DIV/0!</v>
      </c>
      <c r="U46" s="87">
        <f>+C46+D46-Q46</f>
        <v>0</v>
      </c>
      <c r="V46" s="88" t="e">
        <f>+U46/C46</f>
        <v>#DIV/0!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20" t="s">
        <v>31</v>
      </c>
      <c r="B47" s="8" t="s">
        <v>263</v>
      </c>
      <c r="C47" s="66">
        <f>+C48+C49</f>
        <v>648000</v>
      </c>
      <c r="D47" s="66"/>
      <c r="E47" s="66">
        <f>+E48+E49</f>
        <v>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70">
        <f>SUM(E47:P47)</f>
        <v>0</v>
      </c>
      <c r="R47" s="71">
        <f t="shared" si="15"/>
        <v>0</v>
      </c>
      <c r="S47" s="70">
        <f t="shared" si="11"/>
        <v>648000</v>
      </c>
      <c r="T47" s="71">
        <f t="shared" si="12"/>
        <v>1</v>
      </c>
      <c r="U47" s="70">
        <f>+U48+U49</f>
        <v>648000</v>
      </c>
      <c r="V47" s="68">
        <f t="shared" si="14"/>
        <v>1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86</v>
      </c>
      <c r="B48" s="22" t="s">
        <v>146</v>
      </c>
      <c r="C48" s="38">
        <v>648000</v>
      </c>
      <c r="D48" s="39"/>
      <c r="E48" s="39">
        <v>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87">
        <f t="shared" si="9"/>
        <v>0</v>
      </c>
      <c r="R48" s="88">
        <f t="shared" si="15"/>
        <v>0</v>
      </c>
      <c r="S48" s="87">
        <f t="shared" si="11"/>
        <v>648000</v>
      </c>
      <c r="T48" s="88">
        <f t="shared" si="12"/>
        <v>1</v>
      </c>
      <c r="U48" s="87">
        <f t="shared" si="13"/>
        <v>648000</v>
      </c>
      <c r="V48" s="88">
        <f t="shared" si="14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95" t="s">
        <v>222</v>
      </c>
      <c r="B49" s="22" t="s">
        <v>223</v>
      </c>
      <c r="C49" s="38">
        <v>0</v>
      </c>
      <c r="D49" s="39"/>
      <c r="E49" s="39">
        <v>0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87">
        <f t="shared" si="9"/>
        <v>0</v>
      </c>
      <c r="R49" s="88" t="e">
        <f t="shared" si="15"/>
        <v>#DIV/0!</v>
      </c>
      <c r="S49" s="87">
        <f t="shared" si="11"/>
        <v>0</v>
      </c>
      <c r="T49" s="88" t="e">
        <f t="shared" si="12"/>
        <v>#DIV/0!</v>
      </c>
      <c r="U49" s="87">
        <f t="shared" si="13"/>
        <v>0</v>
      </c>
      <c r="V49" s="88" t="e">
        <f t="shared" si="14"/>
        <v>#DIV/0!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20" t="s">
        <v>32</v>
      </c>
      <c r="B50" s="8" t="s">
        <v>264</v>
      </c>
      <c r="C50" s="66">
        <f>+C51+C52+C53</f>
        <v>156844518</v>
      </c>
      <c r="D50" s="66"/>
      <c r="E50" s="66">
        <f>+E51+E52+E53</f>
        <v>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70">
        <f>SUM(E50:P50)</f>
        <v>0</v>
      </c>
      <c r="R50" s="71">
        <f t="shared" si="15"/>
        <v>0</v>
      </c>
      <c r="S50" s="70">
        <f t="shared" si="11"/>
        <v>156844518</v>
      </c>
      <c r="T50" s="71">
        <f t="shared" si="12"/>
        <v>1</v>
      </c>
      <c r="U50" s="70">
        <f>+U51+U52+U53</f>
        <v>156844518</v>
      </c>
      <c r="V50" s="68">
        <f t="shared" si="14"/>
        <v>1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87</v>
      </c>
      <c r="B51" s="22" t="s">
        <v>33</v>
      </c>
      <c r="C51" s="38">
        <v>13600000</v>
      </c>
      <c r="D51" s="39"/>
      <c r="E51" s="39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87">
        <f t="shared" si="9"/>
        <v>0</v>
      </c>
      <c r="R51" s="88">
        <f t="shared" si="15"/>
        <v>0</v>
      </c>
      <c r="S51" s="87">
        <f t="shared" si="11"/>
        <v>13600000</v>
      </c>
      <c r="T51" s="88">
        <f t="shared" si="12"/>
        <v>1</v>
      </c>
      <c r="U51" s="87">
        <f t="shared" si="13"/>
        <v>13600000</v>
      </c>
      <c r="V51" s="88">
        <f t="shared" si="14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88</v>
      </c>
      <c r="B52" s="22" t="s">
        <v>180</v>
      </c>
      <c r="C52" s="38">
        <v>0</v>
      </c>
      <c r="D52" s="39"/>
      <c r="E52" s="39">
        <v>0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87">
        <f t="shared" si="9"/>
        <v>0</v>
      </c>
      <c r="R52" s="88" t="e">
        <f t="shared" si="15"/>
        <v>#DIV/0!</v>
      </c>
      <c r="S52" s="87">
        <f t="shared" si="11"/>
        <v>0</v>
      </c>
      <c r="T52" s="88" t="e">
        <f t="shared" si="12"/>
        <v>#DIV/0!</v>
      </c>
      <c r="U52" s="87">
        <f t="shared" si="13"/>
        <v>0</v>
      </c>
      <c r="V52" s="88" t="e">
        <f t="shared" si="14"/>
        <v>#DIV/0!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95" t="s">
        <v>175</v>
      </c>
      <c r="B53" s="22" t="s">
        <v>237</v>
      </c>
      <c r="C53" s="119">
        <v>143244518</v>
      </c>
      <c r="D53" s="39"/>
      <c r="E53" s="39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87">
        <f t="shared" si="9"/>
        <v>0</v>
      </c>
      <c r="R53" s="88">
        <f>+Q53/(C53+D53)</f>
        <v>0</v>
      </c>
      <c r="S53" s="87">
        <f t="shared" si="11"/>
        <v>143244518</v>
      </c>
      <c r="T53" s="88">
        <f t="shared" si="12"/>
        <v>1</v>
      </c>
      <c r="U53" s="87">
        <f t="shared" si="13"/>
        <v>143244518</v>
      </c>
      <c r="V53" s="88">
        <f>+U53/(C53+D53)</f>
        <v>1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20" t="s">
        <v>34</v>
      </c>
      <c r="B54" s="8" t="s">
        <v>265</v>
      </c>
      <c r="C54" s="66">
        <f>+C55</f>
        <v>11701051</v>
      </c>
      <c r="D54" s="66"/>
      <c r="E54" s="66">
        <f>+E55</f>
        <v>520901.67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>
        <f>SUM(E54:P54)</f>
        <v>520901.67</v>
      </c>
      <c r="R54" s="71">
        <f aca="true" t="shared" si="16" ref="R54:R69">+Q54/C54</f>
        <v>0.044517511290225124</v>
      </c>
      <c r="S54" s="70">
        <f t="shared" si="11"/>
        <v>11180149.33</v>
      </c>
      <c r="T54" s="71">
        <f t="shared" si="12"/>
        <v>0.9554824887097749</v>
      </c>
      <c r="U54" s="70">
        <f>+U55</f>
        <v>11180149.33</v>
      </c>
      <c r="V54" s="68">
        <f aca="true" t="shared" si="17" ref="V54:V69">+U54/C54</f>
        <v>0.9554824887097749</v>
      </c>
      <c r="W54" s="3"/>
      <c r="X54" s="3"/>
      <c r="Y54" s="3"/>
      <c r="Z54" s="3"/>
      <c r="AA54" s="3"/>
      <c r="AB54" s="2"/>
      <c r="AC54" s="2"/>
    </row>
    <row r="55" spans="1:29" s="7" customFormat="1" ht="15">
      <c r="A55" s="95" t="s">
        <v>89</v>
      </c>
      <c r="B55" s="22" t="s">
        <v>35</v>
      </c>
      <c r="C55" s="38">
        <v>11701051</v>
      </c>
      <c r="D55" s="42"/>
      <c r="E55" s="41">
        <v>520901.67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87">
        <f t="shared" si="9"/>
        <v>520901.67</v>
      </c>
      <c r="R55" s="88">
        <f>+Q55/C55</f>
        <v>0.044517511290225124</v>
      </c>
      <c r="S55" s="87">
        <f t="shared" si="11"/>
        <v>11180149.33</v>
      </c>
      <c r="T55" s="88">
        <f t="shared" si="12"/>
        <v>0.9554824887097749</v>
      </c>
      <c r="U55" s="87">
        <f t="shared" si="13"/>
        <v>11180149.33</v>
      </c>
      <c r="V55" s="88">
        <f t="shared" si="17"/>
        <v>0.9554824887097749</v>
      </c>
      <c r="W55" s="3"/>
      <c r="X55" s="3"/>
      <c r="Y55" s="3"/>
      <c r="Z55" s="3"/>
      <c r="AA55" s="3"/>
      <c r="AB55" s="2"/>
      <c r="AC55" s="2"/>
    </row>
    <row r="56" spans="1:29" s="7" customFormat="1" ht="45">
      <c r="A56" s="85" t="s">
        <v>36</v>
      </c>
      <c r="B56" s="36" t="s">
        <v>266</v>
      </c>
      <c r="C56" s="66">
        <f>+C57+C58+C59+C60+C61+C62+C63+C64</f>
        <v>0</v>
      </c>
      <c r="D56" s="66"/>
      <c r="E56" s="66">
        <f>+E57+E58+E59+E60+E61+E62+E63+E64</f>
        <v>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>
        <f>SUM(E56:P56)</f>
        <v>0</v>
      </c>
      <c r="R56" s="71" t="e">
        <f t="shared" si="16"/>
        <v>#DIV/0!</v>
      </c>
      <c r="S56" s="70">
        <f t="shared" si="11"/>
        <v>0</v>
      </c>
      <c r="T56" s="71" t="e">
        <f t="shared" si="12"/>
        <v>#DIV/0!</v>
      </c>
      <c r="U56" s="70">
        <f>+U57+U59+U60+U61+U62+U63</f>
        <v>0</v>
      </c>
      <c r="V56" s="68" t="e">
        <f t="shared" si="17"/>
        <v>#DIV/0!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12" t="s">
        <v>292</v>
      </c>
      <c r="B57" s="28" t="s">
        <v>291</v>
      </c>
      <c r="C57" s="38">
        <v>0</v>
      </c>
      <c r="D57" s="39"/>
      <c r="E57" s="38">
        <v>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87">
        <f t="shared" si="9"/>
        <v>0</v>
      </c>
      <c r="R57" s="88" t="e">
        <f>+Q57/C57</f>
        <v>#DIV/0!</v>
      </c>
      <c r="S57" s="87">
        <f>+C57-Q57</f>
        <v>0</v>
      </c>
      <c r="T57" s="88" t="e">
        <f>+S57/C57</f>
        <v>#DIV/0!</v>
      </c>
      <c r="U57" s="87">
        <f t="shared" si="13"/>
        <v>0</v>
      </c>
      <c r="V57" s="88" t="e">
        <f>+U57/C57</f>
        <v>#DIV/0!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29" t="s">
        <v>336</v>
      </c>
      <c r="B58" s="28" t="s">
        <v>337</v>
      </c>
      <c r="C58" s="38">
        <v>0</v>
      </c>
      <c r="D58" s="39"/>
      <c r="E58" s="39">
        <v>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87">
        <f>SUM(E58:P58)</f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>+C58+D58-Q58</f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09" t="s">
        <v>285</v>
      </c>
      <c r="B59" s="28" t="s">
        <v>284</v>
      </c>
      <c r="C59" s="38">
        <v>0</v>
      </c>
      <c r="D59" s="39"/>
      <c r="E59" s="39">
        <v>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87">
        <f t="shared" si="9"/>
        <v>0</v>
      </c>
      <c r="R59" s="88" t="e">
        <f>+Q59/C59</f>
        <v>#DIV/0!</v>
      </c>
      <c r="S59" s="87">
        <f>+C59-Q59</f>
        <v>0</v>
      </c>
      <c r="T59" s="88" t="e">
        <f>+S59/C59</f>
        <v>#DIV/0!</v>
      </c>
      <c r="U59" s="87">
        <f t="shared" si="13"/>
        <v>0</v>
      </c>
      <c r="V59" s="88" t="e">
        <f>+U59/C59</f>
        <v>#DIV/0!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123" t="s">
        <v>314</v>
      </c>
      <c r="B60" s="28" t="s">
        <v>315</v>
      </c>
      <c r="C60" s="38">
        <v>0</v>
      </c>
      <c r="D60" s="39"/>
      <c r="E60" s="39">
        <v>0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87">
        <f>SUM(E60:P60)</f>
        <v>0</v>
      </c>
      <c r="R60" s="88" t="e">
        <f>+Q60/C60</f>
        <v>#DIV/0!</v>
      </c>
      <c r="S60" s="87">
        <f>+C60-Q60</f>
        <v>0</v>
      </c>
      <c r="T60" s="88" t="e">
        <f>+S60/C60</f>
        <v>#DIV/0!</v>
      </c>
      <c r="U60" s="87">
        <f>+C60+D60-Q60</f>
        <v>0</v>
      </c>
      <c r="V60" s="88" t="e">
        <f>+U60/C60</f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238</v>
      </c>
      <c r="B61" s="28" t="s">
        <v>239</v>
      </c>
      <c r="C61" s="38">
        <v>0</v>
      </c>
      <c r="D61" s="39"/>
      <c r="E61" s="39">
        <v>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87">
        <f t="shared" si="9"/>
        <v>0</v>
      </c>
      <c r="R61" s="88" t="e">
        <f t="shared" si="16"/>
        <v>#DIV/0!</v>
      </c>
      <c r="S61" s="87">
        <f t="shared" si="11"/>
        <v>0</v>
      </c>
      <c r="T61" s="88" t="e">
        <f t="shared" si="12"/>
        <v>#DIV/0!</v>
      </c>
      <c r="U61" s="87">
        <f t="shared" si="13"/>
        <v>0</v>
      </c>
      <c r="V61" s="88" t="e">
        <f t="shared" si="17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201</v>
      </c>
      <c r="B62" s="28" t="s">
        <v>202</v>
      </c>
      <c r="C62" s="38">
        <v>0</v>
      </c>
      <c r="D62" s="39"/>
      <c r="E62" s="39">
        <v>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87">
        <f t="shared" si="9"/>
        <v>0</v>
      </c>
      <c r="R62" s="88" t="e">
        <f t="shared" si="16"/>
        <v>#DIV/0!</v>
      </c>
      <c r="S62" s="87">
        <f t="shared" si="11"/>
        <v>0</v>
      </c>
      <c r="T62" s="88" t="e">
        <f t="shared" si="12"/>
        <v>#DIV/0!</v>
      </c>
      <c r="U62" s="87">
        <f t="shared" si="13"/>
        <v>0</v>
      </c>
      <c r="V62" s="88" t="e">
        <f t="shared" si="17"/>
        <v>#DIV/0!</v>
      </c>
      <c r="W62" s="3"/>
      <c r="X62" s="3"/>
      <c r="Y62" s="3"/>
      <c r="Z62" s="3"/>
      <c r="AA62" s="3"/>
      <c r="AB62" s="2"/>
      <c r="AC62" s="2"/>
    </row>
    <row r="63" spans="1:29" s="7" customFormat="1" ht="30">
      <c r="A63" s="96" t="s">
        <v>90</v>
      </c>
      <c r="B63" s="28" t="s">
        <v>189</v>
      </c>
      <c r="C63" s="38">
        <v>0</v>
      </c>
      <c r="D63" s="39"/>
      <c r="E63" s="39">
        <v>0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87">
        <f>SUM(E63:P63)</f>
        <v>0</v>
      </c>
      <c r="R63" s="88" t="e">
        <f>+Q63/C63</f>
        <v>#DIV/0!</v>
      </c>
      <c r="S63" s="87">
        <f>+C63-Q63</f>
        <v>0</v>
      </c>
      <c r="T63" s="88" t="e">
        <f>+S63/C63</f>
        <v>#DIV/0!</v>
      </c>
      <c r="U63" s="87">
        <f>+C63+D63-Q63</f>
        <v>0</v>
      </c>
      <c r="V63" s="88" t="e">
        <f>+U63/C63</f>
        <v>#DIV/0!</v>
      </c>
      <c r="W63" s="3"/>
      <c r="X63" s="3"/>
      <c r="Y63" s="3"/>
      <c r="Z63" s="3"/>
      <c r="AA63" s="3"/>
      <c r="AB63" s="2"/>
      <c r="AC63" s="2"/>
    </row>
    <row r="64" spans="1:29" s="11" customFormat="1" ht="45">
      <c r="A64" s="127" t="s">
        <v>332</v>
      </c>
      <c r="B64" s="28" t="s">
        <v>333</v>
      </c>
      <c r="C64" s="38">
        <v>0</v>
      </c>
      <c r="D64" s="39"/>
      <c r="E64" s="39">
        <v>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87">
        <f>SUM(E64:P64)</f>
        <v>0</v>
      </c>
      <c r="R64" s="88" t="e">
        <f>+Q64/C64</f>
        <v>#DIV/0!</v>
      </c>
      <c r="S64" s="87">
        <f>+C64-Q64</f>
        <v>0</v>
      </c>
      <c r="T64" s="88" t="e">
        <f>+S64/C64</f>
        <v>#DIV/0!</v>
      </c>
      <c r="U64" s="87">
        <f>+C64+D64-Q64</f>
        <v>0</v>
      </c>
      <c r="V64" s="88" t="e">
        <f>+U64/C64</f>
        <v>#DIV/0!</v>
      </c>
      <c r="W64" s="10"/>
      <c r="X64" s="10"/>
      <c r="Y64" s="10"/>
      <c r="Z64" s="10"/>
      <c r="AA64" s="10"/>
      <c r="AB64" s="1"/>
      <c r="AC64" s="1"/>
    </row>
    <row r="65" spans="1:29" s="7" customFormat="1" ht="17.25" customHeight="1" hidden="1">
      <c r="A65" s="96"/>
      <c r="B65" s="24"/>
      <c r="C65" s="39"/>
      <c r="D65" s="39"/>
      <c r="E65" s="39"/>
      <c r="F65" s="39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44">
        <f>SUM(E65:N65)</f>
        <v>0</v>
      </c>
      <c r="R65" s="45" t="e">
        <f t="shared" si="16"/>
        <v>#DIV/0!</v>
      </c>
      <c r="S65" s="46">
        <f t="shared" si="11"/>
        <v>0</v>
      </c>
      <c r="T65" s="47" t="e">
        <f t="shared" si="12"/>
        <v>#DIV/0!</v>
      </c>
      <c r="U65" s="87">
        <f>+C65-Q65</f>
        <v>0</v>
      </c>
      <c r="V65" s="45" t="e">
        <f t="shared" si="17"/>
        <v>#DIV/0!</v>
      </c>
      <c r="W65" s="3"/>
      <c r="X65" s="3"/>
      <c r="Y65" s="3"/>
      <c r="Z65" s="3"/>
      <c r="AA65" s="3"/>
      <c r="AB65" s="2"/>
      <c r="AC65" s="2"/>
    </row>
    <row r="66" spans="1:27" s="2" customFormat="1" ht="30">
      <c r="A66" s="85" t="s">
        <v>37</v>
      </c>
      <c r="B66" s="36" t="s">
        <v>190</v>
      </c>
      <c r="C66" s="66">
        <f>+C67+C68+C69+C70+C71+C72+C73+C74+C75+C76</f>
        <v>620000</v>
      </c>
      <c r="D66" s="66"/>
      <c r="E66" s="66">
        <f>+E67+E68+E69+E70+E71+E72+E73+E74+E75+E76</f>
        <v>507128.55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70">
        <f>SUM(E66:P66)</f>
        <v>507128.55</v>
      </c>
      <c r="R66" s="71">
        <f t="shared" si="16"/>
        <v>0.8179492741935483</v>
      </c>
      <c r="S66" s="70">
        <f t="shared" si="11"/>
        <v>112871.45000000001</v>
      </c>
      <c r="T66" s="71">
        <f t="shared" si="12"/>
        <v>0.18205072580645162</v>
      </c>
      <c r="U66" s="70">
        <f>+U67+U69+U70+U71+U72+U73+U74+U75+U76</f>
        <v>112871.45000000001</v>
      </c>
      <c r="V66" s="71">
        <f t="shared" si="17"/>
        <v>0.18205072580645162</v>
      </c>
      <c r="W66" s="3"/>
      <c r="X66" s="3"/>
      <c r="Y66" s="3"/>
      <c r="Z66" s="3"/>
      <c r="AA66" s="3"/>
    </row>
    <row r="67" spans="1:27" s="2" customFormat="1" ht="15">
      <c r="A67" s="96" t="s">
        <v>91</v>
      </c>
      <c r="B67" s="37" t="s">
        <v>191</v>
      </c>
      <c r="C67" s="38">
        <v>0</v>
      </c>
      <c r="D67" s="39"/>
      <c r="E67" s="39">
        <v>83391.75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87">
        <f aca="true" t="shared" si="18" ref="Q67:Q76">SUM(E67:P67)</f>
        <v>83391.75</v>
      </c>
      <c r="R67" s="88" t="e">
        <f t="shared" si="16"/>
        <v>#DIV/0!</v>
      </c>
      <c r="S67" s="87">
        <f t="shared" si="11"/>
        <v>-83391.75</v>
      </c>
      <c r="T67" s="88" t="e">
        <f t="shared" si="12"/>
        <v>#DIV/0!</v>
      </c>
      <c r="U67" s="87">
        <f aca="true" t="shared" si="19" ref="U67:U76">+C67+D67-Q67</f>
        <v>-83391.75</v>
      </c>
      <c r="V67" s="88" t="e">
        <f t="shared" si="17"/>
        <v>#DIV/0!</v>
      </c>
      <c r="W67" s="3"/>
      <c r="X67" s="3"/>
      <c r="Y67" s="3"/>
      <c r="Z67" s="3"/>
      <c r="AA67" s="3"/>
    </row>
    <row r="68" spans="1:27" s="2" customFormat="1" ht="17.25" customHeight="1">
      <c r="A68" s="129" t="s">
        <v>339</v>
      </c>
      <c r="B68" s="37" t="s">
        <v>338</v>
      </c>
      <c r="C68" s="38">
        <v>0</v>
      </c>
      <c r="D68" s="39"/>
      <c r="E68" s="39">
        <v>0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87">
        <f>SUM(E68:P68)</f>
        <v>0</v>
      </c>
      <c r="R68" s="88" t="e">
        <f>+Q68/C68</f>
        <v>#DIV/0!</v>
      </c>
      <c r="S68" s="87">
        <f>+C68-Q68</f>
        <v>0</v>
      </c>
      <c r="T68" s="88" t="e">
        <f>+S68/C68</f>
        <v>#DIV/0!</v>
      </c>
      <c r="U68" s="87">
        <f>+C68+D68-Q68</f>
        <v>0</v>
      </c>
      <c r="V68" s="88" t="e">
        <f>+U68/C68</f>
        <v>#DIV/0!</v>
      </c>
      <c r="W68" s="3"/>
      <c r="X68" s="3"/>
      <c r="Y68" s="3"/>
      <c r="Z68" s="3"/>
      <c r="AA68" s="3"/>
    </row>
    <row r="69" spans="1:27" s="2" customFormat="1" ht="17.25" customHeight="1">
      <c r="A69" s="96" t="s">
        <v>240</v>
      </c>
      <c r="B69" s="37" t="s">
        <v>241</v>
      </c>
      <c r="C69" s="38">
        <v>200000</v>
      </c>
      <c r="D69" s="39"/>
      <c r="E69" s="39">
        <v>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87">
        <f t="shared" si="18"/>
        <v>0</v>
      </c>
      <c r="R69" s="88">
        <f t="shared" si="16"/>
        <v>0</v>
      </c>
      <c r="S69" s="87">
        <f t="shared" si="11"/>
        <v>200000</v>
      </c>
      <c r="T69" s="88">
        <f t="shared" si="12"/>
        <v>1</v>
      </c>
      <c r="U69" s="87">
        <f t="shared" si="19"/>
        <v>200000</v>
      </c>
      <c r="V69" s="88">
        <f t="shared" si="17"/>
        <v>1</v>
      </c>
      <c r="W69" s="3"/>
      <c r="X69" s="3"/>
      <c r="Y69" s="3"/>
      <c r="Z69" s="3"/>
      <c r="AA69" s="3"/>
    </row>
    <row r="70" spans="1:27" s="2" customFormat="1" ht="17.25" customHeight="1">
      <c r="A70" s="109" t="s">
        <v>287</v>
      </c>
      <c r="B70" s="37" t="s">
        <v>286</v>
      </c>
      <c r="C70" s="38">
        <v>0</v>
      </c>
      <c r="D70" s="39"/>
      <c r="E70" s="39">
        <v>0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18"/>
        <v>0</v>
      </c>
      <c r="R70" s="88" t="e">
        <f>+Q70/(C70+D70)</f>
        <v>#DIV/0!</v>
      </c>
      <c r="S70" s="87">
        <f>+C70-Q70</f>
        <v>0</v>
      </c>
      <c r="T70" s="88" t="e">
        <f>+S70/C70</f>
        <v>#DIV/0!</v>
      </c>
      <c r="U70" s="87">
        <f t="shared" si="19"/>
        <v>0</v>
      </c>
      <c r="V70" s="88" t="e">
        <f>+U70/(C70+D70)</f>
        <v>#DIV/0!</v>
      </c>
      <c r="W70" s="3"/>
      <c r="X70" s="3"/>
      <c r="Y70" s="3"/>
      <c r="Z70" s="3"/>
      <c r="AA70" s="3"/>
    </row>
    <row r="71" spans="1:27" s="2" customFormat="1" ht="17.25" customHeight="1">
      <c r="A71" s="112" t="s">
        <v>305</v>
      </c>
      <c r="B71" s="28" t="s">
        <v>306</v>
      </c>
      <c r="C71" s="38">
        <v>0</v>
      </c>
      <c r="D71" s="39"/>
      <c r="E71" s="39">
        <v>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87">
        <f t="shared" si="18"/>
        <v>0</v>
      </c>
      <c r="R71" s="88" t="e">
        <f>+Q71/(C71+D71)</f>
        <v>#DIV/0!</v>
      </c>
      <c r="S71" s="87">
        <f>+C71-Q71</f>
        <v>0</v>
      </c>
      <c r="T71" s="88" t="e">
        <f>+S71/C71</f>
        <v>#DIV/0!</v>
      </c>
      <c r="U71" s="87">
        <f t="shared" si="19"/>
        <v>0</v>
      </c>
      <c r="V71" s="88" t="e">
        <f>+U71/C71</f>
        <v>#DIV/0!</v>
      </c>
      <c r="W71" s="3"/>
      <c r="X71" s="3"/>
      <c r="Y71" s="3"/>
      <c r="Z71" s="3"/>
      <c r="AA71" s="3"/>
    </row>
    <row r="72" spans="1:27" s="2" customFormat="1" ht="15">
      <c r="A72" s="96" t="s">
        <v>224</v>
      </c>
      <c r="B72" s="28" t="s">
        <v>225</v>
      </c>
      <c r="C72" s="38">
        <v>0</v>
      </c>
      <c r="D72" s="39"/>
      <c r="E72" s="39">
        <v>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18"/>
        <v>0</v>
      </c>
      <c r="R72" s="88" t="e">
        <f aca="true" t="shared" si="20" ref="R72:R77">+Q72/C72</f>
        <v>#DIV/0!</v>
      </c>
      <c r="S72" s="87">
        <f aca="true" t="shared" si="21" ref="S72:S77">+C72-Q72</f>
        <v>0</v>
      </c>
      <c r="T72" s="88" t="e">
        <f aca="true" t="shared" si="22" ref="T72:T77">+S72/C72</f>
        <v>#DIV/0!</v>
      </c>
      <c r="U72" s="87">
        <f t="shared" si="19"/>
        <v>0</v>
      </c>
      <c r="V72" s="88" t="e">
        <f aca="true" t="shared" si="23" ref="V72:V80">+U72/C72</f>
        <v>#DIV/0!</v>
      </c>
      <c r="W72" s="3"/>
      <c r="X72" s="3"/>
      <c r="Y72" s="3"/>
      <c r="Z72" s="3"/>
      <c r="AA72" s="3"/>
    </row>
    <row r="73" spans="1:27" s="2" customFormat="1" ht="33.75" customHeight="1">
      <c r="A73" s="96" t="s">
        <v>203</v>
      </c>
      <c r="B73" s="28" t="s">
        <v>204</v>
      </c>
      <c r="C73" s="38">
        <v>420000</v>
      </c>
      <c r="D73" s="39"/>
      <c r="E73" s="39">
        <v>0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18"/>
        <v>0</v>
      </c>
      <c r="R73" s="88">
        <f t="shared" si="20"/>
        <v>0</v>
      </c>
      <c r="S73" s="87">
        <f t="shared" si="21"/>
        <v>420000</v>
      </c>
      <c r="T73" s="88">
        <f t="shared" si="22"/>
        <v>1</v>
      </c>
      <c r="U73" s="87">
        <f t="shared" si="19"/>
        <v>420000</v>
      </c>
      <c r="V73" s="88">
        <f t="shared" si="23"/>
        <v>1</v>
      </c>
      <c r="W73" s="3"/>
      <c r="X73" s="3"/>
      <c r="Y73" s="3"/>
      <c r="Z73" s="3"/>
      <c r="AA73" s="3"/>
    </row>
    <row r="74" spans="1:27" s="2" customFormat="1" ht="15">
      <c r="A74" s="96" t="s">
        <v>92</v>
      </c>
      <c r="B74" s="24" t="s">
        <v>192</v>
      </c>
      <c r="C74" s="39">
        <v>0</v>
      </c>
      <c r="D74" s="39"/>
      <c r="E74" s="39">
        <v>0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18"/>
        <v>0</v>
      </c>
      <c r="R74" s="88" t="e">
        <f t="shared" si="20"/>
        <v>#DIV/0!</v>
      </c>
      <c r="S74" s="87">
        <f t="shared" si="21"/>
        <v>0</v>
      </c>
      <c r="T74" s="88" t="e">
        <f t="shared" si="22"/>
        <v>#DIV/0!</v>
      </c>
      <c r="U74" s="87">
        <f t="shared" si="19"/>
        <v>0</v>
      </c>
      <c r="V74" s="88" t="e">
        <f t="shared" si="23"/>
        <v>#DIV/0!</v>
      </c>
      <c r="W74" s="3"/>
      <c r="X74" s="3"/>
      <c r="Y74" s="3"/>
      <c r="Z74" s="3"/>
      <c r="AA74" s="3"/>
    </row>
    <row r="75" spans="1:27" s="2" customFormat="1" ht="15">
      <c r="A75" s="96" t="s">
        <v>111</v>
      </c>
      <c r="B75" s="24" t="s">
        <v>112</v>
      </c>
      <c r="C75" s="39">
        <v>0</v>
      </c>
      <c r="D75" s="39"/>
      <c r="E75" s="39">
        <f>368541.6+34602.7+20592.5</f>
        <v>423736.8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18"/>
        <v>423736.8</v>
      </c>
      <c r="R75" s="88" t="e">
        <f t="shared" si="20"/>
        <v>#DIV/0!</v>
      </c>
      <c r="S75" s="87">
        <f t="shared" si="21"/>
        <v>-423736.8</v>
      </c>
      <c r="T75" s="88" t="e">
        <f t="shared" si="22"/>
        <v>#DIV/0!</v>
      </c>
      <c r="U75" s="87">
        <f t="shared" si="19"/>
        <v>-423736.8</v>
      </c>
      <c r="V75" s="88" t="e">
        <f t="shared" si="23"/>
        <v>#DIV/0!</v>
      </c>
      <c r="W75" s="3"/>
      <c r="X75" s="3"/>
      <c r="Y75" s="3"/>
      <c r="Z75" s="3"/>
      <c r="AA75" s="3"/>
    </row>
    <row r="76" spans="1:27" s="2" customFormat="1" ht="30">
      <c r="A76" s="103" t="s">
        <v>277</v>
      </c>
      <c r="B76" s="24" t="s">
        <v>278</v>
      </c>
      <c r="C76" s="39">
        <v>0</v>
      </c>
      <c r="D76" s="39"/>
      <c r="E76" s="39">
        <v>0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87">
        <f t="shared" si="18"/>
        <v>0</v>
      </c>
      <c r="R76" s="88" t="e">
        <f t="shared" si="20"/>
        <v>#DIV/0!</v>
      </c>
      <c r="S76" s="87">
        <f t="shared" si="21"/>
        <v>0</v>
      </c>
      <c r="T76" s="88" t="e">
        <f t="shared" si="22"/>
        <v>#DIV/0!</v>
      </c>
      <c r="U76" s="87">
        <f t="shared" si="19"/>
        <v>0</v>
      </c>
      <c r="V76" s="88" t="e">
        <f>+U79/C76</f>
        <v>#DIV/0!</v>
      </c>
      <c r="W76" s="3"/>
      <c r="X76" s="3"/>
      <c r="Y76" s="3"/>
      <c r="Z76" s="3"/>
      <c r="AA76" s="3"/>
    </row>
    <row r="77" spans="1:28" ht="15">
      <c r="A77" s="20" t="s">
        <v>181</v>
      </c>
      <c r="B77" s="8" t="s">
        <v>193</v>
      </c>
      <c r="C77" s="66">
        <f>+C79+C80</f>
        <v>0</v>
      </c>
      <c r="D77" s="66"/>
      <c r="E77" s="66">
        <f>+E79+E80</f>
        <v>0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70">
        <f>SUM(E77:P78)</f>
        <v>0</v>
      </c>
      <c r="R77" s="71" t="e">
        <f t="shared" si="20"/>
        <v>#DIV/0!</v>
      </c>
      <c r="S77" s="70">
        <f t="shared" si="21"/>
        <v>0</v>
      </c>
      <c r="T77" s="71" t="e">
        <f t="shared" si="22"/>
        <v>#DIV/0!</v>
      </c>
      <c r="U77" s="70">
        <f>+U79+U80</f>
        <v>0</v>
      </c>
      <c r="V77" s="71" t="e">
        <f t="shared" si="23"/>
        <v>#DIV/0!</v>
      </c>
      <c r="W77" s="3"/>
      <c r="X77" s="3"/>
      <c r="Y77" s="3"/>
      <c r="Z77" s="3"/>
      <c r="AA77" s="3"/>
      <c r="AB77" s="2"/>
    </row>
    <row r="78" spans="1:28" ht="17.25" customHeight="1" hidden="1">
      <c r="A78" s="92" t="s">
        <v>38</v>
      </c>
      <c r="B78" s="9" t="s">
        <v>39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2"/>
      <c r="R78" s="52"/>
      <c r="S78" s="50">
        <v>0</v>
      </c>
      <c r="T78" s="50"/>
      <c r="U78" s="87"/>
      <c r="V78" s="52"/>
      <c r="W78" s="3"/>
      <c r="X78" s="3"/>
      <c r="Y78" s="3"/>
      <c r="Z78" s="3"/>
      <c r="AA78" s="3"/>
      <c r="AB78" s="2"/>
    </row>
    <row r="79" spans="1:28" ht="15">
      <c r="A79" s="107" t="s">
        <v>113</v>
      </c>
      <c r="B79" s="23" t="s">
        <v>147</v>
      </c>
      <c r="C79" s="38">
        <v>0</v>
      </c>
      <c r="D79" s="39"/>
      <c r="E79" s="39">
        <v>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87">
        <f>SUM(E79:P79)</f>
        <v>0</v>
      </c>
      <c r="R79" s="88" t="e">
        <f>+Q79/C79</f>
        <v>#DIV/0!</v>
      </c>
      <c r="S79" s="87">
        <f>+C79-Q79</f>
        <v>0</v>
      </c>
      <c r="T79" s="88" t="e">
        <f>+S79/C79</f>
        <v>#DIV/0!</v>
      </c>
      <c r="U79" s="87">
        <f>+C79+D79-Q79</f>
        <v>0</v>
      </c>
      <c r="V79" s="88" t="e">
        <f t="shared" si="23"/>
        <v>#DIV/0!</v>
      </c>
      <c r="W79" s="3"/>
      <c r="X79" s="3"/>
      <c r="Y79" s="3"/>
      <c r="Z79" s="3"/>
      <c r="AA79" s="3"/>
      <c r="AB79" s="2"/>
    </row>
    <row r="80" spans="1:28" s="3" customFormat="1" ht="15">
      <c r="A80" s="111" t="s">
        <v>293</v>
      </c>
      <c r="B80" s="23" t="s">
        <v>294</v>
      </c>
      <c r="C80" s="38">
        <v>0</v>
      </c>
      <c r="D80" s="39"/>
      <c r="E80" s="39">
        <v>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87">
        <f>SUM(E80:P80)</f>
        <v>0</v>
      </c>
      <c r="R80" s="88" t="e">
        <f>+Q80/C80</f>
        <v>#DIV/0!</v>
      </c>
      <c r="S80" s="87">
        <f>+C80-Q80</f>
        <v>0</v>
      </c>
      <c r="T80" s="88" t="e">
        <f>+S80/C80</f>
        <v>#DIV/0!</v>
      </c>
      <c r="U80" s="87">
        <f>+C80-Q80</f>
        <v>0</v>
      </c>
      <c r="V80" s="88" t="e">
        <f t="shared" si="23"/>
        <v>#DIV/0!</v>
      </c>
      <c r="AB80" s="2"/>
    </row>
    <row r="81" spans="1:28" s="3" customFormat="1" ht="17.25" customHeight="1" hidden="1">
      <c r="A81" s="25" t="s">
        <v>40</v>
      </c>
      <c r="B81" s="27" t="s">
        <v>41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52"/>
      <c r="R81" s="52"/>
      <c r="S81" s="50">
        <v>0</v>
      </c>
      <c r="T81" s="50"/>
      <c r="U81" s="87"/>
      <c r="V81" s="52"/>
      <c r="AB81" s="2"/>
    </row>
    <row r="82" spans="1:28" s="3" customFormat="1" ht="15">
      <c r="A82" s="20" t="s">
        <v>42</v>
      </c>
      <c r="B82" s="8" t="s">
        <v>267</v>
      </c>
      <c r="C82" s="66">
        <f>+C83+C90+C91+C92</f>
        <v>68133900</v>
      </c>
      <c r="D82" s="66"/>
      <c r="E82" s="66">
        <f>+E83+E90+E91+E92</f>
        <v>441025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70">
        <f>SUM(E82:P82)</f>
        <v>441025</v>
      </c>
      <c r="R82" s="71">
        <f>+Q82/C82</f>
        <v>0.006472915831913335</v>
      </c>
      <c r="S82" s="70">
        <f>+C82-Q82</f>
        <v>67692875</v>
      </c>
      <c r="T82" s="71">
        <f>+S82/C82</f>
        <v>0.9935270841680867</v>
      </c>
      <c r="U82" s="89">
        <f>+U83+U90+U91+U92</f>
        <v>67692875</v>
      </c>
      <c r="V82" s="68">
        <f>+U82/C82</f>
        <v>0.9935270841680867</v>
      </c>
      <c r="AB82" s="2"/>
    </row>
    <row r="83" spans="1:28" s="3" customFormat="1" ht="15">
      <c r="A83" s="115" t="s">
        <v>114</v>
      </c>
      <c r="B83" s="22" t="s">
        <v>137</v>
      </c>
      <c r="C83" s="38">
        <v>62841600</v>
      </c>
      <c r="D83" s="39"/>
      <c r="E83" s="39">
        <v>0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87">
        <f aca="true" t="shared" si="24" ref="Q83:Q116">SUM(E83:P83)</f>
        <v>0</v>
      </c>
      <c r="R83" s="88">
        <f>+Q83/C83</f>
        <v>0</v>
      </c>
      <c r="S83" s="87">
        <f>+C83-Q83</f>
        <v>62841600</v>
      </c>
      <c r="T83" s="88">
        <f>+S83/C83</f>
        <v>1</v>
      </c>
      <c r="U83" s="87">
        <f>+C83+D83-Q83</f>
        <v>62841600</v>
      </c>
      <c r="V83" s="88">
        <f>+U83/C83</f>
        <v>1</v>
      </c>
      <c r="AB83" s="2"/>
    </row>
    <row r="84" spans="1:28" s="3" customFormat="1" ht="17.25" customHeight="1" hidden="1">
      <c r="A84" s="97" t="s">
        <v>94</v>
      </c>
      <c r="B84" s="23" t="s">
        <v>44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24"/>
        <v>0</v>
      </c>
      <c r="R84" s="88" t="e">
        <f>+Q84/C84</f>
        <v>#DIV/0!</v>
      </c>
      <c r="S84" s="87">
        <f>+C84-Q84</f>
        <v>0</v>
      </c>
      <c r="T84" s="88" t="e">
        <f>+S84/C84</f>
        <v>#DIV/0!</v>
      </c>
      <c r="U84" s="87">
        <f aca="true" t="shared" si="25" ref="U84:U89">+C81+D81-Q81</f>
        <v>0</v>
      </c>
      <c r="V84" s="88" t="e">
        <f>+U84/#REF!</f>
        <v>#REF!</v>
      </c>
      <c r="AB84" s="2"/>
    </row>
    <row r="85" spans="1:28" s="12" customFormat="1" ht="17.25" customHeight="1" hidden="1">
      <c r="A85" s="20" t="s">
        <v>45</v>
      </c>
      <c r="B85" s="8" t="s">
        <v>46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87">
        <f t="shared" si="24"/>
        <v>0</v>
      </c>
      <c r="R85" s="87"/>
      <c r="S85" s="87"/>
      <c r="T85" s="87"/>
      <c r="U85" s="87">
        <f t="shared" si="25"/>
        <v>67692875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47</v>
      </c>
      <c r="B86" s="9" t="s">
        <v>48</v>
      </c>
      <c r="C86" s="4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24"/>
        <v>0</v>
      </c>
      <c r="R86" s="87"/>
      <c r="S86" s="89">
        <v>0</v>
      </c>
      <c r="T86" s="89"/>
      <c r="U86" s="87">
        <f t="shared" si="25"/>
        <v>62841600</v>
      </c>
      <c r="V86" s="87"/>
      <c r="W86" s="1"/>
      <c r="X86" s="1"/>
      <c r="Y86" s="1"/>
      <c r="Z86" s="1"/>
      <c r="AA86" s="1"/>
      <c r="AB86" s="1"/>
    </row>
    <row r="87" spans="1:28" s="3" customFormat="1" ht="17.25" customHeight="1" hidden="1">
      <c r="A87" s="92" t="s">
        <v>49</v>
      </c>
      <c r="B87" s="9" t="s">
        <v>50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24"/>
        <v>0</v>
      </c>
      <c r="R87" s="87"/>
      <c r="S87" s="87"/>
      <c r="T87" s="87"/>
      <c r="U87" s="87">
        <f t="shared" si="2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7.25" customHeight="1" hidden="1">
      <c r="A88" s="92" t="s">
        <v>51</v>
      </c>
      <c r="B88" s="9" t="s">
        <v>52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87">
        <f t="shared" si="24"/>
        <v>0</v>
      </c>
      <c r="R88" s="87"/>
      <c r="S88" s="87"/>
      <c r="T88" s="87"/>
      <c r="U88" s="87">
        <f t="shared" si="25"/>
        <v>0</v>
      </c>
      <c r="V88" s="87"/>
      <c r="W88" s="1"/>
      <c r="X88" s="1"/>
      <c r="Y88" s="1"/>
      <c r="Z88" s="1"/>
      <c r="AA88" s="1"/>
      <c r="AB88" s="1"/>
    </row>
    <row r="89" spans="1:28" s="10" customFormat="1" ht="69" customHeight="1" hidden="1">
      <c r="A89" s="92" t="s">
        <v>53</v>
      </c>
      <c r="B89" s="9" t="s">
        <v>54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87">
        <f t="shared" si="24"/>
        <v>0</v>
      </c>
      <c r="R89" s="87"/>
      <c r="S89" s="87"/>
      <c r="T89" s="87"/>
      <c r="U89" s="87">
        <f t="shared" si="25"/>
        <v>0</v>
      </c>
      <c r="V89" s="87"/>
      <c r="W89" s="1"/>
      <c r="X89" s="1"/>
      <c r="Y89" s="1"/>
      <c r="Z89" s="1"/>
      <c r="AA89" s="1"/>
      <c r="AB89" s="1"/>
    </row>
    <row r="90" spans="1:28" s="10" customFormat="1" ht="15">
      <c r="A90" s="92" t="s">
        <v>93</v>
      </c>
      <c r="B90" s="9" t="s">
        <v>43</v>
      </c>
      <c r="C90" s="39">
        <v>5292300</v>
      </c>
      <c r="D90" s="39"/>
      <c r="E90" s="39">
        <v>441025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87">
        <f t="shared" si="24"/>
        <v>441025</v>
      </c>
      <c r="R90" s="88">
        <f>+Q90/C90</f>
        <v>0.08333333333333333</v>
      </c>
      <c r="S90" s="87">
        <f aca="true" t="shared" si="26" ref="S90:S116">+C90-Q90</f>
        <v>4851275</v>
      </c>
      <c r="T90" s="88">
        <f aca="true" t="shared" si="27" ref="T90:T116">+S90/C90</f>
        <v>0.9166666666666666</v>
      </c>
      <c r="U90" s="87">
        <f aca="true" t="shared" si="28" ref="U90:U116">+C90+D90-Q90</f>
        <v>4851275</v>
      </c>
      <c r="V90" s="88">
        <f aca="true" t="shared" si="29" ref="V90:V96">+U90/C90</f>
        <v>0.9166666666666666</v>
      </c>
      <c r="W90" s="1"/>
      <c r="X90" s="1"/>
      <c r="Y90" s="1"/>
      <c r="Z90" s="1"/>
      <c r="AA90" s="1"/>
      <c r="AB90" s="1"/>
    </row>
    <row r="91" spans="1:28" s="10" customFormat="1" ht="15">
      <c r="A91" s="113" t="s">
        <v>301</v>
      </c>
      <c r="B91" s="9" t="s">
        <v>302</v>
      </c>
      <c r="C91" s="39">
        <v>0</v>
      </c>
      <c r="D91" s="39"/>
      <c r="E91" s="39">
        <v>0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87">
        <f t="shared" si="24"/>
        <v>0</v>
      </c>
      <c r="R91" s="88" t="e">
        <f>+Q91/C91</f>
        <v>#DIV/0!</v>
      </c>
      <c r="S91" s="87">
        <f>+C91-Q91</f>
        <v>0</v>
      </c>
      <c r="T91" s="88" t="e">
        <f>+S91/C91</f>
        <v>#DIV/0!</v>
      </c>
      <c r="U91" s="87">
        <f t="shared" si="28"/>
        <v>0</v>
      </c>
      <c r="V91" s="88" t="e">
        <f t="shared" si="29"/>
        <v>#DIV/0!</v>
      </c>
      <c r="W91" s="1"/>
      <c r="X91" s="1"/>
      <c r="Y91" s="1"/>
      <c r="Z91" s="1"/>
      <c r="AA91" s="1"/>
      <c r="AB91" s="1"/>
    </row>
    <row r="92" spans="1:28" s="10" customFormat="1" ht="15">
      <c r="A92" s="92" t="s">
        <v>94</v>
      </c>
      <c r="B92" s="9" t="s">
        <v>205</v>
      </c>
      <c r="C92" s="39">
        <v>0</v>
      </c>
      <c r="D92" s="39"/>
      <c r="E92" s="39">
        <v>0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87">
        <f t="shared" si="24"/>
        <v>0</v>
      </c>
      <c r="R92" s="88" t="e">
        <f>+Q92/C92</f>
        <v>#DIV/0!</v>
      </c>
      <c r="S92" s="87">
        <f t="shared" si="26"/>
        <v>0</v>
      </c>
      <c r="T92" s="88" t="e">
        <f t="shared" si="27"/>
        <v>#DIV/0!</v>
      </c>
      <c r="U92" s="87">
        <f t="shared" si="28"/>
        <v>0</v>
      </c>
      <c r="V92" s="88" t="e">
        <f t="shared" si="29"/>
        <v>#DIV/0!</v>
      </c>
      <c r="W92" s="1"/>
      <c r="X92" s="1"/>
      <c r="Y92" s="1"/>
      <c r="Z92" s="1"/>
      <c r="AA92" s="1"/>
      <c r="AB92" s="1"/>
    </row>
    <row r="93" spans="1:22" s="13" customFormat="1" ht="15">
      <c r="A93" s="20" t="s">
        <v>45</v>
      </c>
      <c r="B93" s="8" t="s">
        <v>194</v>
      </c>
      <c r="C93" s="66">
        <f>+C94+C95+C96+C97</f>
        <v>2500000</v>
      </c>
      <c r="D93" s="66"/>
      <c r="E93" s="66">
        <f>+E94+E95+E96+E97</f>
        <v>203196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70">
        <f>SUM(E93:P93)</f>
        <v>203196</v>
      </c>
      <c r="R93" s="71">
        <f>+Q93/(C93+D93)</f>
        <v>0.0812784</v>
      </c>
      <c r="S93" s="70">
        <f t="shared" si="26"/>
        <v>2296804</v>
      </c>
      <c r="T93" s="71">
        <f t="shared" si="27"/>
        <v>0.9187216</v>
      </c>
      <c r="U93" s="70">
        <f>+U94+U95+U96+U97</f>
        <v>2296804</v>
      </c>
      <c r="V93" s="68">
        <f t="shared" si="29"/>
        <v>0.9187216</v>
      </c>
    </row>
    <row r="94" spans="1:22" s="13" customFormat="1" ht="15">
      <c r="A94" s="97" t="s">
        <v>206</v>
      </c>
      <c r="B94" s="23" t="s">
        <v>207</v>
      </c>
      <c r="C94" s="39">
        <v>0</v>
      </c>
      <c r="D94" s="39"/>
      <c r="E94" s="39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87">
        <f t="shared" si="24"/>
        <v>0</v>
      </c>
      <c r="R94" s="88" t="e">
        <f>+Q94/C94</f>
        <v>#DIV/0!</v>
      </c>
      <c r="S94" s="87">
        <f t="shared" si="26"/>
        <v>0</v>
      </c>
      <c r="T94" s="88" t="e">
        <f t="shared" si="27"/>
        <v>#DIV/0!</v>
      </c>
      <c r="U94" s="87">
        <f t="shared" si="28"/>
        <v>0</v>
      </c>
      <c r="V94" s="88" t="e">
        <f t="shared" si="29"/>
        <v>#DIV/0!</v>
      </c>
    </row>
    <row r="95" spans="1:28" s="3" customFormat="1" ht="15">
      <c r="A95" s="97" t="s">
        <v>122</v>
      </c>
      <c r="B95" s="23" t="s">
        <v>50</v>
      </c>
      <c r="C95" s="39">
        <v>0</v>
      </c>
      <c r="D95" s="39"/>
      <c r="E95" s="39">
        <v>203196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87">
        <f t="shared" si="24"/>
        <v>203196</v>
      </c>
      <c r="R95" s="88" t="e">
        <f>+Q95/C95</f>
        <v>#DIV/0!</v>
      </c>
      <c r="S95" s="87">
        <f t="shared" si="26"/>
        <v>-203196</v>
      </c>
      <c r="T95" s="88" t="e">
        <f t="shared" si="27"/>
        <v>#DIV/0!</v>
      </c>
      <c r="U95" s="87">
        <f t="shared" si="28"/>
        <v>-203196</v>
      </c>
      <c r="V95" s="88" t="e">
        <f t="shared" si="29"/>
        <v>#DIV/0!</v>
      </c>
      <c r="AB95" s="2"/>
    </row>
    <row r="96" spans="1:28" s="139" customFormat="1" ht="15">
      <c r="A96" s="132" t="s">
        <v>123</v>
      </c>
      <c r="B96" s="22" t="s">
        <v>148</v>
      </c>
      <c r="C96" s="38">
        <v>2500000</v>
      </c>
      <c r="D96" s="38"/>
      <c r="E96" s="38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87">
        <f t="shared" si="24"/>
        <v>0</v>
      </c>
      <c r="R96" s="88" t="e">
        <f>+(C96+D96)/Q96</f>
        <v>#DIV/0!</v>
      </c>
      <c r="S96" s="87">
        <f t="shared" si="26"/>
        <v>2500000</v>
      </c>
      <c r="T96" s="88">
        <f t="shared" si="27"/>
        <v>1</v>
      </c>
      <c r="U96" s="87">
        <f t="shared" si="28"/>
        <v>2500000</v>
      </c>
      <c r="V96" s="88">
        <f t="shared" si="29"/>
        <v>1</v>
      </c>
      <c r="AB96" s="133"/>
    </row>
    <row r="97" spans="1:28" s="3" customFormat="1" ht="15">
      <c r="A97" s="95" t="s">
        <v>124</v>
      </c>
      <c r="B97" s="22" t="s">
        <v>54</v>
      </c>
      <c r="C97" s="38">
        <v>0</v>
      </c>
      <c r="D97" s="38"/>
      <c r="E97" s="38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87">
        <f t="shared" si="24"/>
        <v>0</v>
      </c>
      <c r="R97" s="88" t="e">
        <f>+Q97/(D97+C97)</f>
        <v>#DIV/0!</v>
      </c>
      <c r="S97" s="87">
        <f t="shared" si="26"/>
        <v>0</v>
      </c>
      <c r="T97" s="88" t="e">
        <f t="shared" si="27"/>
        <v>#DIV/0!</v>
      </c>
      <c r="U97" s="87">
        <f t="shared" si="28"/>
        <v>0</v>
      </c>
      <c r="V97" s="88" t="e">
        <f aca="true" t="shared" si="30" ref="V97:V116">+U97/C97</f>
        <v>#DIV/0!</v>
      </c>
      <c r="AB97" s="2"/>
    </row>
    <row r="98" spans="1:28" s="3" customFormat="1" ht="15">
      <c r="A98" s="20" t="s">
        <v>210</v>
      </c>
      <c r="B98" s="8" t="s">
        <v>211</v>
      </c>
      <c r="C98" s="66">
        <f>+C99+C100+C101+C102</f>
        <v>500000</v>
      </c>
      <c r="D98" s="66"/>
      <c r="E98" s="66">
        <f>+E99+E100+E101+E102</f>
        <v>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70">
        <f>SUM(E98:P98)</f>
        <v>0</v>
      </c>
      <c r="R98" s="71">
        <f aca="true" t="shared" si="31" ref="R98:R111">+Q98/C98</f>
        <v>0</v>
      </c>
      <c r="S98" s="70">
        <f t="shared" si="26"/>
        <v>500000</v>
      </c>
      <c r="T98" s="71">
        <f t="shared" si="27"/>
        <v>1</v>
      </c>
      <c r="U98" s="70">
        <f>+C98+D98-Q98</f>
        <v>500000</v>
      </c>
      <c r="V98" s="68">
        <f t="shared" si="30"/>
        <v>1</v>
      </c>
      <c r="AB98" s="2"/>
    </row>
    <row r="99" spans="1:28" s="3" customFormat="1" ht="15">
      <c r="A99" s="95" t="s">
        <v>226</v>
      </c>
      <c r="B99" s="22" t="s">
        <v>227</v>
      </c>
      <c r="C99" s="39">
        <v>50000</v>
      </c>
      <c r="D99" s="39"/>
      <c r="E99" s="39">
        <v>0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87">
        <f t="shared" si="24"/>
        <v>0</v>
      </c>
      <c r="R99" s="88">
        <f t="shared" si="31"/>
        <v>0</v>
      </c>
      <c r="S99" s="87">
        <f t="shared" si="26"/>
        <v>50000</v>
      </c>
      <c r="T99" s="88">
        <f t="shared" si="27"/>
        <v>1</v>
      </c>
      <c r="U99" s="87">
        <f t="shared" si="28"/>
        <v>50000</v>
      </c>
      <c r="V99" s="88">
        <f t="shared" si="30"/>
        <v>1</v>
      </c>
      <c r="AB99" s="2"/>
    </row>
    <row r="100" spans="1:28" s="3" customFormat="1" ht="15">
      <c r="A100" s="95" t="s">
        <v>228</v>
      </c>
      <c r="B100" s="22" t="s">
        <v>229</v>
      </c>
      <c r="C100" s="39">
        <v>200000</v>
      </c>
      <c r="D100" s="39"/>
      <c r="E100" s="39">
        <v>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87">
        <f t="shared" si="24"/>
        <v>0</v>
      </c>
      <c r="R100" s="88">
        <f t="shared" si="31"/>
        <v>0</v>
      </c>
      <c r="S100" s="87">
        <f t="shared" si="26"/>
        <v>200000</v>
      </c>
      <c r="T100" s="88">
        <f t="shared" si="27"/>
        <v>1</v>
      </c>
      <c r="U100" s="87">
        <f t="shared" si="28"/>
        <v>200000</v>
      </c>
      <c r="V100" s="88">
        <f t="shared" si="30"/>
        <v>1</v>
      </c>
      <c r="AB100" s="2"/>
    </row>
    <row r="101" spans="1:28" s="3" customFormat="1" ht="15">
      <c r="A101" s="95" t="s">
        <v>230</v>
      </c>
      <c r="B101" s="22" t="s">
        <v>231</v>
      </c>
      <c r="C101" s="39">
        <v>50000</v>
      </c>
      <c r="D101" s="39"/>
      <c r="E101" s="39">
        <v>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87">
        <f t="shared" si="24"/>
        <v>0</v>
      </c>
      <c r="R101" s="88">
        <f t="shared" si="31"/>
        <v>0</v>
      </c>
      <c r="S101" s="87">
        <f t="shared" si="26"/>
        <v>50000</v>
      </c>
      <c r="T101" s="88">
        <f t="shared" si="27"/>
        <v>1</v>
      </c>
      <c r="U101" s="87">
        <f t="shared" si="28"/>
        <v>50000</v>
      </c>
      <c r="V101" s="88">
        <f t="shared" si="30"/>
        <v>1</v>
      </c>
      <c r="AB101" s="2"/>
    </row>
    <row r="102" spans="1:28" s="3" customFormat="1" ht="15">
      <c r="A102" s="95" t="s">
        <v>209</v>
      </c>
      <c r="B102" s="22" t="s">
        <v>208</v>
      </c>
      <c r="C102" s="39">
        <v>200000</v>
      </c>
      <c r="D102" s="39"/>
      <c r="E102" s="39">
        <v>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87">
        <f t="shared" si="24"/>
        <v>0</v>
      </c>
      <c r="R102" s="88">
        <f t="shared" si="31"/>
        <v>0</v>
      </c>
      <c r="S102" s="87">
        <f t="shared" si="26"/>
        <v>200000</v>
      </c>
      <c r="T102" s="88">
        <f t="shared" si="27"/>
        <v>1</v>
      </c>
      <c r="U102" s="87">
        <f t="shared" si="28"/>
        <v>200000</v>
      </c>
      <c r="V102" s="88">
        <f t="shared" si="30"/>
        <v>1</v>
      </c>
      <c r="AB102" s="2"/>
    </row>
    <row r="103" spans="1:28" s="3" customFormat="1" ht="15">
      <c r="A103" s="20" t="s">
        <v>214</v>
      </c>
      <c r="B103" s="8" t="s">
        <v>215</v>
      </c>
      <c r="C103" s="66">
        <f>+C104+C105</f>
        <v>13191928</v>
      </c>
      <c r="D103" s="66"/>
      <c r="E103" s="66">
        <f>+E104+E105</f>
        <v>0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70">
        <f>SUM(E103:P103)</f>
        <v>0</v>
      </c>
      <c r="R103" s="71">
        <f t="shared" si="31"/>
        <v>0</v>
      </c>
      <c r="S103" s="70">
        <f t="shared" si="26"/>
        <v>13191928</v>
      </c>
      <c r="T103" s="71">
        <f t="shared" si="27"/>
        <v>1</v>
      </c>
      <c r="U103" s="70">
        <f>+C103+D103-Q103</f>
        <v>13191928</v>
      </c>
      <c r="V103" s="68">
        <f t="shared" si="30"/>
        <v>1</v>
      </c>
      <c r="AB103" s="2"/>
    </row>
    <row r="104" spans="1:28" s="139" customFormat="1" ht="15">
      <c r="A104" s="132" t="s">
        <v>213</v>
      </c>
      <c r="B104" s="22" t="s">
        <v>212</v>
      </c>
      <c r="C104" s="38">
        <v>13191928</v>
      </c>
      <c r="D104" s="38"/>
      <c r="E104" s="38">
        <v>0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87">
        <f t="shared" si="24"/>
        <v>0</v>
      </c>
      <c r="R104" s="88">
        <f t="shared" si="31"/>
        <v>0</v>
      </c>
      <c r="S104" s="87">
        <f t="shared" si="26"/>
        <v>13191928</v>
      </c>
      <c r="T104" s="88">
        <f t="shared" si="27"/>
        <v>1</v>
      </c>
      <c r="U104" s="87">
        <f t="shared" si="28"/>
        <v>13191928</v>
      </c>
      <c r="V104" s="88">
        <f t="shared" si="30"/>
        <v>1</v>
      </c>
      <c r="AB104" s="133"/>
    </row>
    <row r="105" spans="1:28" s="3" customFormat="1" ht="15">
      <c r="A105" s="95" t="s">
        <v>253</v>
      </c>
      <c r="B105" s="22" t="s">
        <v>252</v>
      </c>
      <c r="C105" s="39">
        <v>0</v>
      </c>
      <c r="D105" s="39"/>
      <c r="E105" s="39">
        <v>0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87">
        <f t="shared" si="24"/>
        <v>0</v>
      </c>
      <c r="R105" s="88" t="e">
        <f t="shared" si="31"/>
        <v>#DIV/0!</v>
      </c>
      <c r="S105" s="87">
        <f t="shared" si="26"/>
        <v>0</v>
      </c>
      <c r="T105" s="88" t="e">
        <f t="shared" si="27"/>
        <v>#DIV/0!</v>
      </c>
      <c r="U105" s="87">
        <f t="shared" si="28"/>
        <v>0</v>
      </c>
      <c r="V105" s="88" t="e">
        <f t="shared" si="30"/>
        <v>#DIV/0!</v>
      </c>
      <c r="AB105" s="2"/>
    </row>
    <row r="106" spans="1:28" s="12" customFormat="1" ht="15">
      <c r="A106" s="20" t="s">
        <v>55</v>
      </c>
      <c r="B106" s="8" t="s">
        <v>195</v>
      </c>
      <c r="C106" s="66">
        <f>+C107+C108+C109+C110</f>
        <v>0</v>
      </c>
      <c r="D106" s="66"/>
      <c r="E106" s="66">
        <f>+E107+E108+E109+E110</f>
        <v>0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70">
        <f>SUM(E106:P106)</f>
        <v>0</v>
      </c>
      <c r="R106" s="71" t="e">
        <f t="shared" si="31"/>
        <v>#DIV/0!</v>
      </c>
      <c r="S106" s="70">
        <f t="shared" si="26"/>
        <v>0</v>
      </c>
      <c r="T106" s="71" t="e">
        <f t="shared" si="27"/>
        <v>#DIV/0!</v>
      </c>
      <c r="U106" s="70">
        <f>+U108+U109+U110</f>
        <v>0</v>
      </c>
      <c r="V106" s="68" t="e">
        <f t="shared" si="30"/>
        <v>#DIV/0!</v>
      </c>
      <c r="W106" s="1"/>
      <c r="X106" s="1"/>
      <c r="Y106" s="1"/>
      <c r="Z106" s="1"/>
      <c r="AA106" s="1"/>
      <c r="AB106" s="1"/>
    </row>
    <row r="107" spans="1:28" s="12" customFormat="1" ht="15">
      <c r="A107" s="121" t="s">
        <v>311</v>
      </c>
      <c r="B107" s="22" t="s">
        <v>309</v>
      </c>
      <c r="C107" s="39">
        <v>0</v>
      </c>
      <c r="D107" s="39"/>
      <c r="E107" s="39">
        <v>0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87">
        <f t="shared" si="24"/>
        <v>0</v>
      </c>
      <c r="R107" s="88" t="e">
        <f>+Q107/C107</f>
        <v>#DIV/0!</v>
      </c>
      <c r="S107" s="87">
        <f>+C107-Q107</f>
        <v>0</v>
      </c>
      <c r="T107" s="88" t="e">
        <f>+S107/C107</f>
        <v>#DIV/0!</v>
      </c>
      <c r="U107" s="87">
        <f>+C107+D107-Q107</f>
        <v>0</v>
      </c>
      <c r="V107" s="88" t="e">
        <f>+U107/C107</f>
        <v>#DIV/0!</v>
      </c>
      <c r="W107" s="1"/>
      <c r="X107" s="1"/>
      <c r="Y107" s="1"/>
      <c r="Z107" s="1"/>
      <c r="AA107" s="1"/>
      <c r="AB107" s="1"/>
    </row>
    <row r="108" spans="1:28" s="3" customFormat="1" ht="15">
      <c r="A108" s="95" t="s">
        <v>95</v>
      </c>
      <c r="B108" s="22" t="s">
        <v>56</v>
      </c>
      <c r="C108" s="39">
        <v>0</v>
      </c>
      <c r="D108" s="39"/>
      <c r="E108" s="39">
        <v>0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87">
        <f t="shared" si="24"/>
        <v>0</v>
      </c>
      <c r="R108" s="88" t="e">
        <f t="shared" si="31"/>
        <v>#DIV/0!</v>
      </c>
      <c r="S108" s="87">
        <f t="shared" si="26"/>
        <v>0</v>
      </c>
      <c r="T108" s="88" t="e">
        <f t="shared" si="27"/>
        <v>#DIV/0!</v>
      </c>
      <c r="U108" s="87">
        <f t="shared" si="28"/>
        <v>0</v>
      </c>
      <c r="V108" s="88" t="e">
        <f t="shared" si="30"/>
        <v>#DIV/0!</v>
      </c>
      <c r="W108" s="2"/>
      <c r="X108" s="2"/>
      <c r="Y108" s="2"/>
      <c r="Z108" s="2"/>
      <c r="AA108" s="2"/>
      <c r="AB108" s="17"/>
    </row>
    <row r="109" spans="1:28" s="3" customFormat="1" ht="15">
      <c r="A109" s="95" t="s">
        <v>242</v>
      </c>
      <c r="B109" s="22" t="s">
        <v>243</v>
      </c>
      <c r="C109" s="39">
        <v>0</v>
      </c>
      <c r="D109" s="39"/>
      <c r="E109" s="39">
        <v>0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87">
        <f t="shared" si="24"/>
        <v>0</v>
      </c>
      <c r="R109" s="88" t="e">
        <f t="shared" si="31"/>
        <v>#DIV/0!</v>
      </c>
      <c r="S109" s="87">
        <f t="shared" si="26"/>
        <v>0</v>
      </c>
      <c r="T109" s="88" t="e">
        <f t="shared" si="27"/>
        <v>#DIV/0!</v>
      </c>
      <c r="U109" s="87">
        <f t="shared" si="28"/>
        <v>0</v>
      </c>
      <c r="V109" s="88" t="e">
        <f t="shared" si="30"/>
        <v>#DIV/0!</v>
      </c>
      <c r="W109" s="2"/>
      <c r="X109" s="2"/>
      <c r="Y109" s="2"/>
      <c r="Z109" s="2"/>
      <c r="AA109" s="2"/>
      <c r="AB109" s="17"/>
    </row>
    <row r="110" spans="1:28" s="3" customFormat="1" ht="15">
      <c r="A110" s="95" t="s">
        <v>96</v>
      </c>
      <c r="B110" s="22" t="s">
        <v>232</v>
      </c>
      <c r="C110" s="34">
        <v>0</v>
      </c>
      <c r="D110" s="39"/>
      <c r="E110" s="39">
        <v>0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87">
        <f t="shared" si="24"/>
        <v>0</v>
      </c>
      <c r="R110" s="88" t="e">
        <f t="shared" si="31"/>
        <v>#DIV/0!</v>
      </c>
      <c r="S110" s="87">
        <f t="shared" si="26"/>
        <v>0</v>
      </c>
      <c r="T110" s="88" t="e">
        <f t="shared" si="27"/>
        <v>#DIV/0!</v>
      </c>
      <c r="U110" s="87">
        <f t="shared" si="28"/>
        <v>0</v>
      </c>
      <c r="V110" s="88" t="e">
        <f t="shared" si="30"/>
        <v>#DIV/0!</v>
      </c>
      <c r="W110" s="2"/>
      <c r="X110" s="2"/>
      <c r="Y110" s="2"/>
      <c r="Z110" s="2"/>
      <c r="AA110" s="2"/>
      <c r="AB110" s="17"/>
    </row>
    <row r="111" spans="1:28" s="12" customFormat="1" ht="30">
      <c r="A111" s="86" t="s">
        <v>57</v>
      </c>
      <c r="B111" s="31" t="s">
        <v>196</v>
      </c>
      <c r="C111" s="66">
        <f>+C112+C113+C114+C115+C116</f>
        <v>0</v>
      </c>
      <c r="D111" s="66"/>
      <c r="E111" s="66">
        <f>+E112+E113+E114+E115+E116</f>
        <v>450</v>
      </c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70">
        <f>SUM(E111:P111)</f>
        <v>450</v>
      </c>
      <c r="R111" s="71" t="e">
        <f t="shared" si="31"/>
        <v>#DIV/0!</v>
      </c>
      <c r="S111" s="70">
        <f t="shared" si="26"/>
        <v>-450</v>
      </c>
      <c r="T111" s="71" t="e">
        <f t="shared" si="27"/>
        <v>#DIV/0!</v>
      </c>
      <c r="U111" s="70">
        <f>+U112+U113+U114+U115+U116</f>
        <v>-450</v>
      </c>
      <c r="V111" s="68" t="e">
        <f t="shared" si="30"/>
        <v>#DIV/0!</v>
      </c>
      <c r="W111" s="1"/>
      <c r="X111" s="1"/>
      <c r="Y111" s="1"/>
      <c r="Z111" s="1"/>
      <c r="AA111" s="1"/>
      <c r="AB111" s="1"/>
    </row>
    <row r="112" spans="1:28" s="12" customFormat="1" ht="15">
      <c r="A112" s="111" t="s">
        <v>295</v>
      </c>
      <c r="B112" s="22" t="s">
        <v>296</v>
      </c>
      <c r="C112" s="34">
        <v>0</v>
      </c>
      <c r="D112" s="39"/>
      <c r="E112" s="39">
        <v>0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24"/>
        <v>0</v>
      </c>
      <c r="R112" s="88" t="e">
        <f>+Q112/(C112+D112)</f>
        <v>#DIV/0!</v>
      </c>
      <c r="S112" s="87">
        <f>+C112-Q112</f>
        <v>0</v>
      </c>
      <c r="T112" s="88" t="e">
        <f>+S112/C112</f>
        <v>#DIV/0!</v>
      </c>
      <c r="U112" s="87">
        <f t="shared" si="28"/>
        <v>0</v>
      </c>
      <c r="V112" s="88" t="e">
        <f>+U112/C112</f>
        <v>#DIV/0!</v>
      </c>
      <c r="W112" s="1"/>
      <c r="X112" s="1"/>
      <c r="Y112" s="1"/>
      <c r="Z112" s="1"/>
      <c r="AA112" s="1"/>
      <c r="AB112" s="1"/>
    </row>
    <row r="113" spans="1:28" s="12" customFormat="1" ht="15">
      <c r="A113" s="107" t="s">
        <v>244</v>
      </c>
      <c r="B113" s="22" t="s">
        <v>245</v>
      </c>
      <c r="C113" s="34">
        <v>0</v>
      </c>
      <c r="D113" s="39"/>
      <c r="E113" s="39">
        <v>0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87">
        <f t="shared" si="24"/>
        <v>0</v>
      </c>
      <c r="R113" s="88">
        <v>0</v>
      </c>
      <c r="S113" s="87">
        <f>+C113-Q113</f>
        <v>0</v>
      </c>
      <c r="T113" s="88" t="e">
        <f>+S113/C113</f>
        <v>#DIV/0!</v>
      </c>
      <c r="U113" s="87">
        <f t="shared" si="28"/>
        <v>0</v>
      </c>
      <c r="V113" s="88" t="e">
        <f>+U113/C113</f>
        <v>#DIV/0!</v>
      </c>
      <c r="W113" s="1"/>
      <c r="X113" s="1"/>
      <c r="Y113" s="1"/>
      <c r="Z113" s="1"/>
      <c r="AA113" s="1"/>
      <c r="AB113" s="1"/>
    </row>
    <row r="114" spans="1:28" s="12" customFormat="1" ht="15">
      <c r="A114" s="111" t="s">
        <v>297</v>
      </c>
      <c r="B114" s="22" t="s">
        <v>298</v>
      </c>
      <c r="C114" s="34">
        <v>0</v>
      </c>
      <c r="D114" s="39"/>
      <c r="E114" s="39">
        <v>0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87">
        <f t="shared" si="24"/>
        <v>0</v>
      </c>
      <c r="R114" s="88" t="e">
        <f>+Q114/(C114+D114)</f>
        <v>#DIV/0!</v>
      </c>
      <c r="S114" s="87">
        <f>+C114-Q114</f>
        <v>0</v>
      </c>
      <c r="T114" s="88" t="e">
        <f>+S114/C114</f>
        <v>#DIV/0!</v>
      </c>
      <c r="U114" s="87">
        <f t="shared" si="28"/>
        <v>0</v>
      </c>
      <c r="V114" s="88" t="e">
        <f>+U114/C114</f>
        <v>#DIV/0!</v>
      </c>
      <c r="W114" s="1"/>
      <c r="X114" s="1"/>
      <c r="Y114" s="1"/>
      <c r="Z114" s="1"/>
      <c r="AA114" s="1"/>
      <c r="AB114" s="1"/>
    </row>
    <row r="115" spans="1:28" s="12" customFormat="1" ht="15">
      <c r="A115" s="107" t="s">
        <v>163</v>
      </c>
      <c r="B115" s="22" t="s">
        <v>170</v>
      </c>
      <c r="C115" s="34">
        <v>0</v>
      </c>
      <c r="D115" s="39"/>
      <c r="E115" s="39">
        <v>450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87">
        <f t="shared" si="24"/>
        <v>450</v>
      </c>
      <c r="R115" s="88" t="e">
        <f>+Q115/(C115+D115)</f>
        <v>#DIV/0!</v>
      </c>
      <c r="S115" s="87">
        <f>+C115-Q115</f>
        <v>-450</v>
      </c>
      <c r="T115" s="88" t="e">
        <f>+S115/C115</f>
        <v>#DIV/0!</v>
      </c>
      <c r="U115" s="87">
        <f t="shared" si="28"/>
        <v>-450</v>
      </c>
      <c r="V115" s="88" t="e">
        <f>+U115/C115</f>
        <v>#DIV/0!</v>
      </c>
      <c r="W115" s="1"/>
      <c r="X115" s="1"/>
      <c r="Y115" s="1"/>
      <c r="Z115" s="1"/>
      <c r="AA115" s="1"/>
      <c r="AB115" s="1"/>
    </row>
    <row r="116" spans="1:28" s="3" customFormat="1" ht="15">
      <c r="A116" s="111" t="s">
        <v>300</v>
      </c>
      <c r="B116" s="22" t="s">
        <v>299</v>
      </c>
      <c r="C116" s="34">
        <v>0</v>
      </c>
      <c r="D116" s="39"/>
      <c r="E116" s="39">
        <v>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87">
        <f t="shared" si="24"/>
        <v>0</v>
      </c>
      <c r="R116" s="88" t="e">
        <f>+Q116/(C116+D116)</f>
        <v>#DIV/0!</v>
      </c>
      <c r="S116" s="87">
        <f t="shared" si="26"/>
        <v>0</v>
      </c>
      <c r="T116" s="88" t="e">
        <f t="shared" si="27"/>
        <v>#DIV/0!</v>
      </c>
      <c r="U116" s="87">
        <f t="shared" si="28"/>
        <v>0</v>
      </c>
      <c r="V116" s="88" t="e">
        <f t="shared" si="30"/>
        <v>#DIV/0!</v>
      </c>
      <c r="W116" s="2"/>
      <c r="X116" s="2"/>
      <c r="Y116" s="2"/>
      <c r="Z116" s="2"/>
      <c r="AA116" s="2"/>
      <c r="AB116" s="17"/>
    </row>
    <row r="117" spans="1:28" s="3" customFormat="1" ht="15" hidden="1">
      <c r="A117" s="43" t="s">
        <v>58</v>
      </c>
      <c r="B117" s="6" t="s">
        <v>59</v>
      </c>
      <c r="C117" s="5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52"/>
      <c r="R117" s="52"/>
      <c r="S117" s="55">
        <v>0</v>
      </c>
      <c r="T117" s="55"/>
      <c r="U117" s="87"/>
      <c r="V117" s="52"/>
      <c r="AB117" s="2"/>
    </row>
    <row r="118" spans="1:22" s="13" customFormat="1" ht="30">
      <c r="A118" s="35" t="s">
        <v>60</v>
      </c>
      <c r="B118" s="100" t="s">
        <v>268</v>
      </c>
      <c r="C118" s="66">
        <f>+C119+C120+C121+C122+C124+C125+C127+C128+C129+C130+C131</f>
        <v>64630000</v>
      </c>
      <c r="D118" s="66"/>
      <c r="E118" s="66">
        <f>+E119+E120+E121+E122+E124+E125+E127+E128+E129+E130+E131</f>
        <v>1177400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70">
        <f>SUM(E118:P118)</f>
        <v>1177400</v>
      </c>
      <c r="R118" s="71">
        <f>+Q118/C118</f>
        <v>0.018217546031254837</v>
      </c>
      <c r="S118" s="70">
        <f aca="true" t="shared" si="32" ref="S118:S143">+C118-Q118</f>
        <v>63452600</v>
      </c>
      <c r="T118" s="71">
        <f aca="true" t="shared" si="33" ref="T118:T143">+S118/C118</f>
        <v>0.9817824539687452</v>
      </c>
      <c r="U118" s="70">
        <f>+U119+U120+U121+U122+U124+U125+U127+U129+U130+U131</f>
        <v>63452600</v>
      </c>
      <c r="V118" s="68">
        <f>+U118/C118</f>
        <v>0.9817824539687452</v>
      </c>
    </row>
    <row r="119" spans="1:28" s="3" customFormat="1" ht="15">
      <c r="A119" s="97" t="s">
        <v>97</v>
      </c>
      <c r="B119" s="23" t="s">
        <v>61</v>
      </c>
      <c r="C119" s="38">
        <v>42470000</v>
      </c>
      <c r="D119" s="39"/>
      <c r="E119" s="39">
        <v>1177400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87">
        <f aca="true" t="shared" si="34" ref="Q119:Q143">SUM(E119:P119)</f>
        <v>1177400</v>
      </c>
      <c r="R119" s="88">
        <f>+Q119/(D119+C119)</f>
        <v>0.027723098657876147</v>
      </c>
      <c r="S119" s="87">
        <f t="shared" si="32"/>
        <v>41292600</v>
      </c>
      <c r="T119" s="88">
        <f t="shared" si="33"/>
        <v>0.9722769013421239</v>
      </c>
      <c r="U119" s="87">
        <f aca="true" t="shared" si="35" ref="U119:U143">+C119+D119-Q119</f>
        <v>41292600</v>
      </c>
      <c r="V119" s="88">
        <f>+U119/C119</f>
        <v>0.9722769013421239</v>
      </c>
      <c r="AB119" s="2"/>
    </row>
    <row r="120" spans="1:28" s="3" customFormat="1" ht="15">
      <c r="A120" s="97" t="s">
        <v>98</v>
      </c>
      <c r="B120" s="23" t="s">
        <v>62</v>
      </c>
      <c r="C120" s="38">
        <v>21000000</v>
      </c>
      <c r="D120" s="39"/>
      <c r="E120" s="39">
        <v>0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87">
        <f t="shared" si="34"/>
        <v>0</v>
      </c>
      <c r="R120" s="88">
        <f>+Q120/(D120+C120)</f>
        <v>0</v>
      </c>
      <c r="S120" s="87">
        <f t="shared" si="32"/>
        <v>21000000</v>
      </c>
      <c r="T120" s="88">
        <f t="shared" si="33"/>
        <v>1</v>
      </c>
      <c r="U120" s="87">
        <f t="shared" si="35"/>
        <v>21000000</v>
      </c>
      <c r="V120" s="88">
        <f>+U120/C120</f>
        <v>1</v>
      </c>
      <c r="AB120" s="2"/>
    </row>
    <row r="121" spans="1:28" s="3" customFormat="1" ht="15">
      <c r="A121" s="97" t="s">
        <v>99</v>
      </c>
      <c r="B121" s="23" t="s">
        <v>63</v>
      </c>
      <c r="C121" s="38">
        <v>360000</v>
      </c>
      <c r="D121" s="39"/>
      <c r="E121" s="39">
        <v>0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87">
        <f t="shared" si="34"/>
        <v>0</v>
      </c>
      <c r="R121" s="88">
        <v>0</v>
      </c>
      <c r="S121" s="87">
        <f t="shared" si="32"/>
        <v>360000</v>
      </c>
      <c r="T121" s="88">
        <f t="shared" si="33"/>
        <v>1</v>
      </c>
      <c r="U121" s="87">
        <f t="shared" si="35"/>
        <v>360000</v>
      </c>
      <c r="V121" s="88">
        <f>+U121/C121</f>
        <v>1</v>
      </c>
      <c r="AB121" s="2"/>
    </row>
    <row r="122" spans="1:29" s="7" customFormat="1" ht="15">
      <c r="A122" s="128" t="s">
        <v>129</v>
      </c>
      <c r="B122" s="23" t="s">
        <v>64</v>
      </c>
      <c r="C122" s="38">
        <v>0</v>
      </c>
      <c r="D122" s="39"/>
      <c r="E122" s="39">
        <v>0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87">
        <f t="shared" si="34"/>
        <v>0</v>
      </c>
      <c r="R122" s="88" t="e">
        <f aca="true" t="shared" si="36" ref="R122:R131">+Q122/C122</f>
        <v>#DIV/0!</v>
      </c>
      <c r="S122" s="87">
        <f t="shared" si="32"/>
        <v>0</v>
      </c>
      <c r="T122" s="88" t="e">
        <f t="shared" si="33"/>
        <v>#DIV/0!</v>
      </c>
      <c r="U122" s="87">
        <f t="shared" si="35"/>
        <v>0</v>
      </c>
      <c r="V122" s="88" t="e">
        <f aca="true" t="shared" si="37" ref="V122:V131">+U122/C122</f>
        <v>#DIV/0!</v>
      </c>
      <c r="W122" s="3"/>
      <c r="X122" s="3"/>
      <c r="Y122" s="3"/>
      <c r="Z122" s="3"/>
      <c r="AA122" s="3"/>
      <c r="AB122" s="2"/>
      <c r="AC122" s="2"/>
    </row>
    <row r="123" spans="1:29" s="7" customFormat="1" ht="15" hidden="1">
      <c r="A123" s="97" t="s">
        <v>129</v>
      </c>
      <c r="B123" s="23" t="s">
        <v>64</v>
      </c>
      <c r="C123" s="38"/>
      <c r="D123" s="39"/>
      <c r="E123" s="39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87">
        <f t="shared" si="34"/>
        <v>0</v>
      </c>
      <c r="R123" s="88" t="e">
        <f t="shared" si="36"/>
        <v>#DIV/0!</v>
      </c>
      <c r="S123" s="87">
        <f t="shared" si="32"/>
        <v>0</v>
      </c>
      <c r="T123" s="88" t="e">
        <f t="shared" si="33"/>
        <v>#DIV/0!</v>
      </c>
      <c r="U123" s="87">
        <f t="shared" si="35"/>
        <v>0</v>
      </c>
      <c r="V123" s="88" t="e">
        <f t="shared" si="37"/>
        <v>#DIV/0!</v>
      </c>
      <c r="W123" s="3"/>
      <c r="X123" s="3"/>
      <c r="Y123" s="3"/>
      <c r="Z123" s="3"/>
      <c r="AA123" s="3"/>
      <c r="AB123" s="2"/>
      <c r="AC123" s="2"/>
    </row>
    <row r="124" spans="1:29" s="7" customFormat="1" ht="15">
      <c r="A124" s="97" t="s">
        <v>100</v>
      </c>
      <c r="B124" s="23" t="s">
        <v>65</v>
      </c>
      <c r="C124" s="38">
        <v>800000</v>
      </c>
      <c r="D124" s="39"/>
      <c r="E124" s="39">
        <v>0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87">
        <f t="shared" si="34"/>
        <v>0</v>
      </c>
      <c r="R124" s="88">
        <f t="shared" si="36"/>
        <v>0</v>
      </c>
      <c r="S124" s="87">
        <f t="shared" si="32"/>
        <v>800000</v>
      </c>
      <c r="T124" s="88">
        <f t="shared" si="33"/>
        <v>1</v>
      </c>
      <c r="U124" s="87">
        <f t="shared" si="35"/>
        <v>800000</v>
      </c>
      <c r="V124" s="88">
        <f t="shared" si="37"/>
        <v>1</v>
      </c>
      <c r="W124" s="3"/>
      <c r="X124" s="3"/>
      <c r="Y124" s="3"/>
      <c r="Z124" s="3"/>
      <c r="AA124" s="3"/>
      <c r="AB124" s="2"/>
      <c r="AC124" s="2"/>
    </row>
    <row r="125" spans="1:29" s="7" customFormat="1" ht="15">
      <c r="A125" s="32" t="s">
        <v>130</v>
      </c>
      <c r="B125" s="23" t="s">
        <v>131</v>
      </c>
      <c r="C125" s="38">
        <v>0</v>
      </c>
      <c r="D125" s="39"/>
      <c r="E125" s="39">
        <v>0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87">
        <f t="shared" si="34"/>
        <v>0</v>
      </c>
      <c r="R125" s="88" t="e">
        <f t="shared" si="36"/>
        <v>#DIV/0!</v>
      </c>
      <c r="S125" s="87">
        <f t="shared" si="32"/>
        <v>0</v>
      </c>
      <c r="T125" s="88" t="e">
        <f t="shared" si="33"/>
        <v>#DIV/0!</v>
      </c>
      <c r="U125" s="87">
        <f t="shared" si="35"/>
        <v>0</v>
      </c>
      <c r="V125" s="88" t="e">
        <f t="shared" si="37"/>
        <v>#DIV/0!</v>
      </c>
      <c r="W125" s="3"/>
      <c r="X125" s="3"/>
      <c r="Y125" s="3"/>
      <c r="Z125" s="3"/>
      <c r="AA125" s="3"/>
      <c r="AB125" s="2"/>
      <c r="AC125" s="2"/>
    </row>
    <row r="126" spans="1:29" s="7" customFormat="1" ht="30" hidden="1">
      <c r="A126" s="83" t="s">
        <v>101</v>
      </c>
      <c r="B126" s="28" t="s">
        <v>171</v>
      </c>
      <c r="C126" s="38"/>
      <c r="D126" s="39"/>
      <c r="E126" s="39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87">
        <f t="shared" si="34"/>
        <v>0</v>
      </c>
      <c r="R126" s="88" t="e">
        <f t="shared" si="36"/>
        <v>#DIV/0!</v>
      </c>
      <c r="S126" s="87">
        <f t="shared" si="32"/>
        <v>0</v>
      </c>
      <c r="T126" s="88" t="e">
        <f t="shared" si="33"/>
        <v>#DIV/0!</v>
      </c>
      <c r="U126" s="87">
        <f t="shared" si="35"/>
        <v>0</v>
      </c>
      <c r="V126" s="88" t="e">
        <f t="shared" si="37"/>
        <v>#DIV/0!</v>
      </c>
      <c r="W126" s="3"/>
      <c r="X126" s="3"/>
      <c r="Y126" s="3"/>
      <c r="Z126" s="3"/>
      <c r="AA126" s="3"/>
      <c r="AB126" s="2"/>
      <c r="AC126" s="2"/>
    </row>
    <row r="127" spans="1:29" s="7" customFormat="1" ht="30">
      <c r="A127" s="83" t="s">
        <v>216</v>
      </c>
      <c r="B127" s="28" t="s">
        <v>217</v>
      </c>
      <c r="C127" s="38">
        <v>0</v>
      </c>
      <c r="D127" s="39"/>
      <c r="E127" s="39">
        <v>0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87">
        <f t="shared" si="34"/>
        <v>0</v>
      </c>
      <c r="R127" s="88" t="e">
        <f t="shared" si="36"/>
        <v>#DIV/0!</v>
      </c>
      <c r="S127" s="87">
        <f t="shared" si="32"/>
        <v>0</v>
      </c>
      <c r="T127" s="88" t="e">
        <f t="shared" si="33"/>
        <v>#DIV/0!</v>
      </c>
      <c r="U127" s="87">
        <f t="shared" si="35"/>
        <v>0</v>
      </c>
      <c r="V127" s="88" t="e">
        <f t="shared" si="37"/>
        <v>#DIV/0!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334</v>
      </c>
      <c r="B128" s="30" t="s">
        <v>335</v>
      </c>
      <c r="C128" s="38">
        <v>0</v>
      </c>
      <c r="D128" s="39"/>
      <c r="E128" s="39">
        <v>0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87">
        <f>SUM(E128:P128)</f>
        <v>0</v>
      </c>
      <c r="R128" s="88" t="e">
        <f>+Q128/C128</f>
        <v>#DIV/0!</v>
      </c>
      <c r="S128" s="87">
        <f>+C128-Q128</f>
        <v>0</v>
      </c>
      <c r="T128" s="88" t="e">
        <f>+S128/C128</f>
        <v>#DIV/0!</v>
      </c>
      <c r="U128" s="87">
        <f>+C128+D128-Q128</f>
        <v>0</v>
      </c>
      <c r="V128" s="88" t="e">
        <f>+U128/C128</f>
        <v>#DIV/0!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330</v>
      </c>
      <c r="B129" s="30" t="s">
        <v>331</v>
      </c>
      <c r="C129" s="38">
        <v>0</v>
      </c>
      <c r="D129" s="39"/>
      <c r="E129" s="39">
        <v>0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87">
        <f>SUM(E129:P129)</f>
        <v>0</v>
      </c>
      <c r="R129" s="88" t="e">
        <f>+Q129/C129</f>
        <v>#DIV/0!</v>
      </c>
      <c r="S129" s="87">
        <f>+C129-Q129</f>
        <v>0</v>
      </c>
      <c r="T129" s="88" t="e">
        <f>+S129/C129</f>
        <v>#DIV/0!</v>
      </c>
      <c r="U129" s="87">
        <f>+C129+D129-Q129</f>
        <v>0</v>
      </c>
      <c r="V129" s="88" t="e">
        <f>+U129/C129</f>
        <v>#DIV/0!</v>
      </c>
      <c r="W129" s="3"/>
      <c r="X129" s="3"/>
      <c r="Y129" s="3"/>
      <c r="Z129" s="3"/>
      <c r="AA129" s="3"/>
      <c r="AB129" s="2"/>
      <c r="AC129" s="2"/>
    </row>
    <row r="130" spans="1:29" s="7" customFormat="1" ht="30">
      <c r="A130" s="83" t="s">
        <v>101</v>
      </c>
      <c r="B130" s="30" t="s">
        <v>171</v>
      </c>
      <c r="C130" s="38">
        <v>0</v>
      </c>
      <c r="D130" s="39"/>
      <c r="E130" s="39">
        <v>0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87">
        <f t="shared" si="34"/>
        <v>0</v>
      </c>
      <c r="R130" s="88" t="e">
        <f t="shared" si="36"/>
        <v>#DIV/0!</v>
      </c>
      <c r="S130" s="87">
        <f t="shared" si="32"/>
        <v>0</v>
      </c>
      <c r="T130" s="88" t="e">
        <f t="shared" si="33"/>
        <v>#DIV/0!</v>
      </c>
      <c r="U130" s="87">
        <f t="shared" si="35"/>
        <v>0</v>
      </c>
      <c r="V130" s="88" t="e">
        <f t="shared" si="37"/>
        <v>#DIV/0!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83" t="s">
        <v>125</v>
      </c>
      <c r="B131" s="28" t="s">
        <v>138</v>
      </c>
      <c r="C131" s="38">
        <v>0</v>
      </c>
      <c r="D131" s="39"/>
      <c r="E131" s="39">
        <v>0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87">
        <f t="shared" si="34"/>
        <v>0</v>
      </c>
      <c r="R131" s="88" t="e">
        <f t="shared" si="36"/>
        <v>#DIV/0!</v>
      </c>
      <c r="S131" s="87">
        <f t="shared" si="32"/>
        <v>0</v>
      </c>
      <c r="T131" s="88" t="e">
        <f t="shared" si="33"/>
        <v>#DIV/0!</v>
      </c>
      <c r="U131" s="87">
        <f t="shared" si="35"/>
        <v>0</v>
      </c>
      <c r="V131" s="88" t="e">
        <f t="shared" si="37"/>
        <v>#DIV/0!</v>
      </c>
      <c r="W131" s="3"/>
      <c r="X131" s="3"/>
      <c r="Y131" s="3"/>
      <c r="Z131" s="3"/>
      <c r="AA131" s="3"/>
      <c r="AB131" s="2"/>
      <c r="AC131" s="2"/>
    </row>
    <row r="132" spans="1:29" s="7" customFormat="1" ht="15">
      <c r="A132" s="20" t="s">
        <v>66</v>
      </c>
      <c r="B132" s="8" t="s">
        <v>269</v>
      </c>
      <c r="C132" s="66">
        <f>+C133+C134+C135+C136+C137+C138+C139+C140+C141+C142+C143</f>
        <v>2354000</v>
      </c>
      <c r="D132" s="66"/>
      <c r="E132" s="66">
        <f>+E133+E134+E135+E136+E137+E138+E139+E140+E141+E142+E143</f>
        <v>10029.55</v>
      </c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70">
        <f>+Q133+Q134+Q135+Q136+Q137+Q138+Q139+Q140+Q141+Q142+Q143</f>
        <v>10029.55</v>
      </c>
      <c r="R132" s="71">
        <f>+Q132/(C132+D132)</f>
        <v>0.004260641461342396</v>
      </c>
      <c r="S132" s="70">
        <f t="shared" si="32"/>
        <v>2343970.45</v>
      </c>
      <c r="T132" s="71">
        <f t="shared" si="33"/>
        <v>0.9957393585386577</v>
      </c>
      <c r="U132" s="70">
        <f>+U133+U134+U135+U136+U137+U138+U139+U140+U141+U143</f>
        <v>2343970.4499999997</v>
      </c>
      <c r="V132" s="71">
        <f aca="true" t="shared" si="38" ref="V132:V143">+U132/C132</f>
        <v>0.9957393585386575</v>
      </c>
      <c r="W132" s="3"/>
      <c r="X132" s="3"/>
      <c r="Y132" s="3"/>
      <c r="Z132" s="3"/>
      <c r="AA132" s="3"/>
      <c r="AB132" s="2"/>
      <c r="AC132" s="2"/>
    </row>
    <row r="133" spans="1:29" s="7" customFormat="1" ht="15">
      <c r="A133" s="95" t="s">
        <v>102</v>
      </c>
      <c r="B133" s="23" t="s">
        <v>288</v>
      </c>
      <c r="C133" s="38">
        <v>400000</v>
      </c>
      <c r="D133" s="39"/>
      <c r="E133" s="39">
        <v>1289.56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87">
        <f t="shared" si="34"/>
        <v>1289.56</v>
      </c>
      <c r="R133" s="88">
        <f aca="true" t="shared" si="39" ref="R133:R143">+Q133/C133</f>
        <v>0.0032239</v>
      </c>
      <c r="S133" s="87">
        <f t="shared" si="32"/>
        <v>398710.44</v>
      </c>
      <c r="T133" s="88">
        <f t="shared" si="33"/>
        <v>0.9967761</v>
      </c>
      <c r="U133" s="87">
        <f t="shared" si="35"/>
        <v>398710.44</v>
      </c>
      <c r="V133" s="88">
        <f t="shared" si="38"/>
        <v>0.9967761</v>
      </c>
      <c r="W133" s="3"/>
      <c r="X133" s="3"/>
      <c r="Y133" s="3"/>
      <c r="Z133" s="3"/>
      <c r="AA133" s="3"/>
      <c r="AB133" s="2"/>
      <c r="AC133" s="2"/>
    </row>
    <row r="134" spans="1:29" s="7" customFormat="1" ht="33.75" customHeight="1">
      <c r="A134" s="94" t="s">
        <v>103</v>
      </c>
      <c r="B134" s="28" t="s">
        <v>172</v>
      </c>
      <c r="C134" s="38">
        <v>1354000</v>
      </c>
      <c r="D134" s="39"/>
      <c r="E134" s="39">
        <v>2800.08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87">
        <f t="shared" si="34"/>
        <v>2800.08</v>
      </c>
      <c r="R134" s="88">
        <f t="shared" si="39"/>
        <v>0.0020680059084194975</v>
      </c>
      <c r="S134" s="87">
        <f t="shared" si="32"/>
        <v>1351199.92</v>
      </c>
      <c r="T134" s="88">
        <f t="shared" si="33"/>
        <v>0.9979319940915804</v>
      </c>
      <c r="U134" s="87">
        <f t="shared" si="35"/>
        <v>1351199.92</v>
      </c>
      <c r="V134" s="88">
        <f t="shared" si="38"/>
        <v>0.9979319940915804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233</v>
      </c>
      <c r="B135" s="28" t="s">
        <v>234</v>
      </c>
      <c r="C135" s="38">
        <v>0</v>
      </c>
      <c r="D135" s="39"/>
      <c r="E135" s="39">
        <v>0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87">
        <f t="shared" si="34"/>
        <v>0</v>
      </c>
      <c r="R135" s="88" t="e">
        <f t="shared" si="39"/>
        <v>#DIV/0!</v>
      </c>
      <c r="S135" s="87">
        <f t="shared" si="32"/>
        <v>0</v>
      </c>
      <c r="T135" s="88" t="e">
        <f t="shared" si="33"/>
        <v>#DIV/0!</v>
      </c>
      <c r="U135" s="87">
        <f t="shared" si="35"/>
        <v>0</v>
      </c>
      <c r="V135" s="88" t="e">
        <f t="shared" si="38"/>
        <v>#DIV/0!</v>
      </c>
      <c r="W135" s="3"/>
      <c r="X135" s="3"/>
      <c r="Y135" s="3"/>
      <c r="Z135" s="3"/>
      <c r="AA135" s="3"/>
      <c r="AB135" s="2"/>
      <c r="AC135" s="2"/>
    </row>
    <row r="136" spans="1:29" s="7" customFormat="1" ht="30">
      <c r="A136" s="94" t="s">
        <v>126</v>
      </c>
      <c r="B136" s="28" t="s">
        <v>169</v>
      </c>
      <c r="C136" s="38">
        <v>0</v>
      </c>
      <c r="D136" s="39"/>
      <c r="E136" s="39">
        <v>0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87">
        <f t="shared" si="34"/>
        <v>0</v>
      </c>
      <c r="R136" s="88" t="e">
        <f t="shared" si="39"/>
        <v>#DIV/0!</v>
      </c>
      <c r="S136" s="87">
        <f t="shared" si="32"/>
        <v>0</v>
      </c>
      <c r="T136" s="88" t="e">
        <f t="shared" si="33"/>
        <v>#DIV/0!</v>
      </c>
      <c r="U136" s="87">
        <f t="shared" si="35"/>
        <v>0</v>
      </c>
      <c r="V136" s="88" t="e">
        <f t="shared" si="38"/>
        <v>#DIV/0!</v>
      </c>
      <c r="W136" s="3"/>
      <c r="X136" s="3"/>
      <c r="Y136" s="3"/>
      <c r="Z136" s="3"/>
      <c r="AA136" s="3"/>
      <c r="AB136" s="2"/>
      <c r="AC136" s="2"/>
    </row>
    <row r="137" spans="1:29" s="7" customFormat="1" ht="30">
      <c r="A137" s="94" t="s">
        <v>104</v>
      </c>
      <c r="B137" s="28" t="s">
        <v>182</v>
      </c>
      <c r="C137" s="38">
        <v>600000</v>
      </c>
      <c r="D137" s="39"/>
      <c r="E137" s="39">
        <v>0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87">
        <f t="shared" si="34"/>
        <v>0</v>
      </c>
      <c r="R137" s="88">
        <f t="shared" si="39"/>
        <v>0</v>
      </c>
      <c r="S137" s="87">
        <f t="shared" si="32"/>
        <v>600000</v>
      </c>
      <c r="T137" s="88">
        <f t="shared" si="33"/>
        <v>1</v>
      </c>
      <c r="U137" s="87">
        <f t="shared" si="35"/>
        <v>600000</v>
      </c>
      <c r="V137" s="88">
        <f t="shared" si="38"/>
        <v>1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105</v>
      </c>
      <c r="B138" s="28" t="s">
        <v>183</v>
      </c>
      <c r="C138" s="38">
        <v>0</v>
      </c>
      <c r="D138" s="39"/>
      <c r="E138" s="39">
        <v>0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87">
        <f t="shared" si="34"/>
        <v>0</v>
      </c>
      <c r="R138" s="88" t="e">
        <f t="shared" si="39"/>
        <v>#DIV/0!</v>
      </c>
      <c r="S138" s="87">
        <f t="shared" si="32"/>
        <v>0</v>
      </c>
      <c r="T138" s="88" t="e">
        <f t="shared" si="33"/>
        <v>#DIV/0!</v>
      </c>
      <c r="U138" s="87">
        <f t="shared" si="35"/>
        <v>0</v>
      </c>
      <c r="V138" s="88" t="e">
        <f t="shared" si="38"/>
        <v>#DIV/0!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106</v>
      </c>
      <c r="B139" s="28" t="s">
        <v>67</v>
      </c>
      <c r="C139" s="38">
        <v>0</v>
      </c>
      <c r="D139" s="39"/>
      <c r="E139" s="39">
        <v>668.85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87">
        <f t="shared" si="34"/>
        <v>668.85</v>
      </c>
      <c r="R139" s="88" t="e">
        <f t="shared" si="39"/>
        <v>#DIV/0!</v>
      </c>
      <c r="S139" s="87">
        <f t="shared" si="32"/>
        <v>-668.85</v>
      </c>
      <c r="T139" s="88" t="e">
        <f t="shared" si="33"/>
        <v>#DIV/0!</v>
      </c>
      <c r="U139" s="87">
        <f t="shared" si="35"/>
        <v>-668.85</v>
      </c>
      <c r="V139" s="88" t="e">
        <f t="shared" si="38"/>
        <v>#DIV/0!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124" t="s">
        <v>317</v>
      </c>
      <c r="B140" s="28" t="s">
        <v>316</v>
      </c>
      <c r="C140" s="38">
        <v>0</v>
      </c>
      <c r="D140" s="39"/>
      <c r="E140" s="39">
        <v>0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87">
        <f>SUM(E140:P140)</f>
        <v>0</v>
      </c>
      <c r="R140" s="88" t="e">
        <f>+Q140/C140</f>
        <v>#DIV/0!</v>
      </c>
      <c r="S140" s="87">
        <f>+C140-Q140</f>
        <v>0</v>
      </c>
      <c r="T140" s="88" t="e">
        <f>+S140/C140</f>
        <v>#DIV/0!</v>
      </c>
      <c r="U140" s="87">
        <f>+C140+D140-Q140</f>
        <v>0</v>
      </c>
      <c r="V140" s="88" t="e">
        <f>+U140/C140</f>
        <v>#DIV/0!</v>
      </c>
      <c r="W140" s="3"/>
      <c r="X140" s="3"/>
      <c r="Y140" s="3"/>
      <c r="Z140" s="3"/>
      <c r="AA140" s="3"/>
      <c r="AB140" s="2"/>
      <c r="AC140" s="2"/>
    </row>
    <row r="141" spans="1:29" s="7" customFormat="1" ht="15">
      <c r="A141" s="94" t="s">
        <v>127</v>
      </c>
      <c r="B141" s="28" t="s">
        <v>139</v>
      </c>
      <c r="C141" s="38">
        <v>0</v>
      </c>
      <c r="D141" s="39"/>
      <c r="E141" s="39">
        <v>5271.06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87">
        <f t="shared" si="34"/>
        <v>5271.06</v>
      </c>
      <c r="R141" s="88" t="e">
        <f t="shared" si="39"/>
        <v>#DIV/0!</v>
      </c>
      <c r="S141" s="87">
        <f t="shared" si="32"/>
        <v>-5271.06</v>
      </c>
      <c r="T141" s="88" t="e">
        <f t="shared" si="33"/>
        <v>#DIV/0!</v>
      </c>
      <c r="U141" s="87">
        <f t="shared" si="35"/>
        <v>-5271.06</v>
      </c>
      <c r="V141" s="88" t="e">
        <f t="shared" si="38"/>
        <v>#DIV/0!</v>
      </c>
      <c r="W141" s="3"/>
      <c r="X141" s="3"/>
      <c r="Y141" s="3"/>
      <c r="Z141" s="3"/>
      <c r="AA141" s="3"/>
      <c r="AB141" s="2"/>
      <c r="AC141" s="2"/>
    </row>
    <row r="142" spans="1:29" s="7" customFormat="1" ht="15">
      <c r="A142" s="122" t="s">
        <v>156</v>
      </c>
      <c r="B142" s="23" t="s">
        <v>347</v>
      </c>
      <c r="C142" s="38">
        <v>0</v>
      </c>
      <c r="D142" s="39"/>
      <c r="E142" s="39">
        <v>0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87">
        <f>SUM(E142:P142)</f>
        <v>0</v>
      </c>
      <c r="R142" s="88" t="e">
        <f>+Q142/C142</f>
        <v>#DIV/0!</v>
      </c>
      <c r="S142" s="87">
        <f>+C142-Q142</f>
        <v>0</v>
      </c>
      <c r="T142" s="88" t="e">
        <f>+S142/C142</f>
        <v>#DIV/0!</v>
      </c>
      <c r="U142" s="87">
        <f>+C142+D142-Q142</f>
        <v>0</v>
      </c>
      <c r="V142" s="88" t="e">
        <f>+U142/C142</f>
        <v>#DIV/0!</v>
      </c>
      <c r="W142" s="3"/>
      <c r="X142" s="3"/>
      <c r="Y142" s="3"/>
      <c r="Z142" s="3"/>
      <c r="AA142" s="3"/>
      <c r="AB142" s="2"/>
      <c r="AC142" s="2"/>
    </row>
    <row r="143" spans="1:29" s="7" customFormat="1" ht="15">
      <c r="A143" s="132" t="s">
        <v>344</v>
      </c>
      <c r="B143" s="23" t="s">
        <v>345</v>
      </c>
      <c r="C143" s="38">
        <v>0</v>
      </c>
      <c r="D143" s="39"/>
      <c r="E143" s="39">
        <v>0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87">
        <f t="shared" si="34"/>
        <v>0</v>
      </c>
      <c r="R143" s="88" t="e">
        <f t="shared" si="39"/>
        <v>#DIV/0!</v>
      </c>
      <c r="S143" s="87">
        <f t="shared" si="32"/>
        <v>0</v>
      </c>
      <c r="T143" s="88" t="e">
        <f t="shared" si="33"/>
        <v>#DIV/0!</v>
      </c>
      <c r="U143" s="87">
        <f t="shared" si="35"/>
        <v>0</v>
      </c>
      <c r="V143" s="88" t="e">
        <f t="shared" si="38"/>
        <v>#DIV/0!</v>
      </c>
      <c r="W143" s="3"/>
      <c r="X143" s="3"/>
      <c r="Y143" s="3"/>
      <c r="Z143" s="3"/>
      <c r="AA143" s="3"/>
      <c r="AB143" s="2"/>
      <c r="AC143" s="2"/>
    </row>
    <row r="144" spans="1:29" s="7" customFormat="1" ht="15" customHeight="1" hidden="1">
      <c r="A144" s="43" t="s">
        <v>68</v>
      </c>
      <c r="B144" s="6" t="s">
        <v>346</v>
      </c>
      <c r="C144" s="3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/>
      <c r="R144" s="52"/>
      <c r="S144" s="56"/>
      <c r="T144" s="56"/>
      <c r="U144" s="87"/>
      <c r="V144" s="52"/>
      <c r="W144" s="3"/>
      <c r="X144" s="3"/>
      <c r="Y144" s="3"/>
      <c r="Z144" s="3"/>
      <c r="AA144" s="3"/>
      <c r="AB144" s="2"/>
      <c r="AC144" s="2"/>
    </row>
    <row r="145" spans="1:28" s="3" customFormat="1" ht="15" hidden="1">
      <c r="A145" s="43" t="s">
        <v>69</v>
      </c>
      <c r="B145" s="6" t="s">
        <v>70</v>
      </c>
      <c r="C145" s="3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52"/>
      <c r="R145" s="52"/>
      <c r="S145" s="56"/>
      <c r="T145" s="56"/>
      <c r="U145" s="87"/>
      <c r="V145" s="52"/>
      <c r="AB145" s="2"/>
    </row>
    <row r="146" spans="1:28" s="3" customFormat="1" ht="30">
      <c r="A146" s="86" t="s">
        <v>71</v>
      </c>
      <c r="B146" s="36" t="s">
        <v>270</v>
      </c>
      <c r="C146" s="66">
        <f>+C148+C149+C150+C151+C152+C153+C159+C160+C161</f>
        <v>4532000</v>
      </c>
      <c r="D146" s="66"/>
      <c r="E146" s="66">
        <f>+E148+E149+E150+E151+E152+E153+E159+E160+E161</f>
        <v>20000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70">
        <f>SUM(E146:P146)</f>
        <v>20000</v>
      </c>
      <c r="R146" s="71">
        <f aca="true" t="shared" si="40" ref="R146:R161">+Q146/C146</f>
        <v>0.00441306266548985</v>
      </c>
      <c r="S146" s="70">
        <f aca="true" t="shared" si="41" ref="S146:S175">+C146-Q146</f>
        <v>4512000</v>
      </c>
      <c r="T146" s="71">
        <f aca="true" t="shared" si="42" ref="T146:T175">+S146/C146</f>
        <v>0.9955869373345102</v>
      </c>
      <c r="U146" s="70">
        <f>+U148+U149+U150+U151+U152+U153+U159+U160+U161</f>
        <v>4512000</v>
      </c>
      <c r="V146" s="71">
        <f>+U146/C146</f>
        <v>0.9955869373345102</v>
      </c>
      <c r="AB146" s="2"/>
    </row>
    <row r="147" spans="1:28" s="3" customFormat="1" ht="15" hidden="1">
      <c r="A147" s="43" t="s">
        <v>72</v>
      </c>
      <c r="B147" s="6" t="s">
        <v>73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52">
        <f>SUM(D147:E147)</f>
        <v>0</v>
      </c>
      <c r="R147" s="45" t="e">
        <f t="shared" si="40"/>
        <v>#DIV/0!</v>
      </c>
      <c r="S147" s="46">
        <f t="shared" si="41"/>
        <v>0</v>
      </c>
      <c r="T147" s="47" t="e">
        <f t="shared" si="42"/>
        <v>#DIV/0!</v>
      </c>
      <c r="U147" s="87" t="e">
        <f>SUM(D147:T147)</f>
        <v>#DIV/0!</v>
      </c>
      <c r="V147" s="45" t="e">
        <f>+U147/#REF!</f>
        <v>#DIV/0!</v>
      </c>
      <c r="AB147" s="2"/>
    </row>
    <row r="148" spans="1:28" s="3" customFormat="1" ht="15">
      <c r="A148" s="101" t="s">
        <v>280</v>
      </c>
      <c r="B148" s="29" t="s">
        <v>279</v>
      </c>
      <c r="C148" s="38">
        <v>0</v>
      </c>
      <c r="D148" s="39"/>
      <c r="E148" s="39">
        <v>0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87">
        <f aca="true" t="shared" si="43" ref="Q148:Q180">SUM(E148:P148)</f>
        <v>0</v>
      </c>
      <c r="R148" s="88" t="e">
        <f t="shared" si="40"/>
        <v>#DIV/0!</v>
      </c>
      <c r="S148" s="87">
        <f t="shared" si="41"/>
        <v>0</v>
      </c>
      <c r="T148" s="88" t="e">
        <f t="shared" si="42"/>
        <v>#DIV/0!</v>
      </c>
      <c r="U148" s="87">
        <f aca="true" t="shared" si="44" ref="U148:U182">+C148+D148-Q148</f>
        <v>0</v>
      </c>
      <c r="V148" s="88" t="e">
        <f aca="true" t="shared" si="45" ref="V148:V169">+U148/C148</f>
        <v>#DIV/0!</v>
      </c>
      <c r="AB148" s="2"/>
    </row>
    <row r="149" spans="1:28" s="3" customFormat="1" ht="30">
      <c r="A149" s="94" t="s">
        <v>107</v>
      </c>
      <c r="B149" s="29" t="s">
        <v>74</v>
      </c>
      <c r="C149" s="38">
        <v>798000</v>
      </c>
      <c r="D149" s="39"/>
      <c r="E149" s="39">
        <v>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87">
        <f t="shared" si="43"/>
        <v>0</v>
      </c>
      <c r="R149" s="88">
        <f t="shared" si="40"/>
        <v>0</v>
      </c>
      <c r="S149" s="87">
        <f t="shared" si="41"/>
        <v>798000</v>
      </c>
      <c r="T149" s="88">
        <f t="shared" si="42"/>
        <v>1</v>
      </c>
      <c r="U149" s="87">
        <f t="shared" si="44"/>
        <v>798000</v>
      </c>
      <c r="V149" s="88">
        <f t="shared" si="45"/>
        <v>1</v>
      </c>
      <c r="AB149" s="2"/>
    </row>
    <row r="150" spans="1:28" s="3" customFormat="1" ht="30">
      <c r="A150" s="94" t="s">
        <v>142</v>
      </c>
      <c r="B150" s="28" t="s">
        <v>143</v>
      </c>
      <c r="C150" s="38">
        <v>800000</v>
      </c>
      <c r="D150" s="39"/>
      <c r="E150" s="39">
        <v>0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87">
        <f t="shared" si="43"/>
        <v>0</v>
      </c>
      <c r="R150" s="88">
        <f t="shared" si="40"/>
        <v>0</v>
      </c>
      <c r="S150" s="87">
        <f t="shared" si="41"/>
        <v>800000</v>
      </c>
      <c r="T150" s="88">
        <f t="shared" si="42"/>
        <v>1</v>
      </c>
      <c r="U150" s="87">
        <f t="shared" si="44"/>
        <v>800000</v>
      </c>
      <c r="V150" s="88">
        <f t="shared" si="45"/>
        <v>1</v>
      </c>
      <c r="AB150" s="2"/>
    </row>
    <row r="151" spans="1:28" s="3" customFormat="1" ht="15">
      <c r="A151" s="94" t="s">
        <v>135</v>
      </c>
      <c r="B151" s="28" t="s">
        <v>136</v>
      </c>
      <c r="C151" s="38">
        <v>0</v>
      </c>
      <c r="D151" s="39"/>
      <c r="E151" s="39">
        <v>0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43"/>
        <v>0</v>
      </c>
      <c r="R151" s="88" t="e">
        <f t="shared" si="40"/>
        <v>#DIV/0!</v>
      </c>
      <c r="S151" s="87">
        <f t="shared" si="41"/>
        <v>0</v>
      </c>
      <c r="T151" s="88" t="e">
        <f t="shared" si="42"/>
        <v>#DIV/0!</v>
      </c>
      <c r="U151" s="87">
        <f t="shared" si="44"/>
        <v>0</v>
      </c>
      <c r="V151" s="88" t="e">
        <f t="shared" si="45"/>
        <v>#DIV/0!</v>
      </c>
      <c r="AB151" s="2"/>
    </row>
    <row r="152" spans="1:28" s="3" customFormat="1" ht="15">
      <c r="A152" s="43" t="s">
        <v>108</v>
      </c>
      <c r="B152" s="6" t="s">
        <v>145</v>
      </c>
      <c r="C152" s="38">
        <v>1400000</v>
      </c>
      <c r="D152" s="39"/>
      <c r="E152" s="39"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43"/>
        <v>0</v>
      </c>
      <c r="R152" s="88">
        <f t="shared" si="40"/>
        <v>0</v>
      </c>
      <c r="S152" s="87">
        <f t="shared" si="41"/>
        <v>1400000</v>
      </c>
      <c r="T152" s="88">
        <f t="shared" si="42"/>
        <v>1</v>
      </c>
      <c r="U152" s="87">
        <f t="shared" si="44"/>
        <v>1400000</v>
      </c>
      <c r="V152" s="88">
        <f t="shared" si="45"/>
        <v>1</v>
      </c>
      <c r="AB152" s="2"/>
    </row>
    <row r="153" spans="1:28" s="3" customFormat="1" ht="30">
      <c r="A153" s="78" t="s">
        <v>173</v>
      </c>
      <c r="B153" s="14" t="s">
        <v>174</v>
      </c>
      <c r="C153" s="38">
        <v>0</v>
      </c>
      <c r="D153" s="39"/>
      <c r="E153" s="39">
        <v>0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87">
        <f t="shared" si="43"/>
        <v>0</v>
      </c>
      <c r="R153" s="88" t="e">
        <f t="shared" si="40"/>
        <v>#DIV/0!</v>
      </c>
      <c r="S153" s="87">
        <f t="shared" si="41"/>
        <v>0</v>
      </c>
      <c r="T153" s="88" t="e">
        <f t="shared" si="42"/>
        <v>#DIV/0!</v>
      </c>
      <c r="U153" s="87">
        <f t="shared" si="44"/>
        <v>0</v>
      </c>
      <c r="V153" s="88" t="e">
        <f t="shared" si="45"/>
        <v>#DIV/0!</v>
      </c>
      <c r="AB153" s="2"/>
    </row>
    <row r="154" spans="1:28" s="3" customFormat="1" ht="30" hidden="1">
      <c r="A154" s="78" t="s">
        <v>133</v>
      </c>
      <c r="B154" s="14" t="s">
        <v>132</v>
      </c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43"/>
        <v>0</v>
      </c>
      <c r="R154" s="88" t="e">
        <f t="shared" si="40"/>
        <v>#DIV/0!</v>
      </c>
      <c r="S154" s="87">
        <f t="shared" si="41"/>
        <v>0</v>
      </c>
      <c r="T154" s="88" t="e">
        <f t="shared" si="42"/>
        <v>#DIV/0!</v>
      </c>
      <c r="U154" s="87">
        <f t="shared" si="44"/>
        <v>0</v>
      </c>
      <c r="V154" s="88" t="e">
        <f t="shared" si="45"/>
        <v>#DIV/0!</v>
      </c>
      <c r="AB154" s="2"/>
    </row>
    <row r="155" spans="1:28" s="3" customFormat="1" ht="30" hidden="1">
      <c r="A155" s="78" t="s">
        <v>164</v>
      </c>
      <c r="B155" s="58" t="s">
        <v>165</v>
      </c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43"/>
        <v>0</v>
      </c>
      <c r="R155" s="88" t="e">
        <f t="shared" si="40"/>
        <v>#DIV/0!</v>
      </c>
      <c r="S155" s="87">
        <f t="shared" si="41"/>
        <v>0</v>
      </c>
      <c r="T155" s="88" t="e">
        <f t="shared" si="42"/>
        <v>#DIV/0!</v>
      </c>
      <c r="U155" s="87">
        <f t="shared" si="44"/>
        <v>0</v>
      </c>
      <c r="V155" s="88" t="e">
        <f t="shared" si="45"/>
        <v>#DIV/0!</v>
      </c>
      <c r="AB155" s="2"/>
    </row>
    <row r="156" spans="1:28" s="3" customFormat="1" ht="30" hidden="1">
      <c r="A156" s="78" t="s">
        <v>149</v>
      </c>
      <c r="B156" s="33" t="s">
        <v>184</v>
      </c>
      <c r="C156" s="38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87">
        <f t="shared" si="43"/>
        <v>0</v>
      </c>
      <c r="R156" s="88" t="e">
        <f t="shared" si="40"/>
        <v>#DIV/0!</v>
      </c>
      <c r="S156" s="87">
        <f t="shared" si="41"/>
        <v>0</v>
      </c>
      <c r="T156" s="88" t="e">
        <f t="shared" si="42"/>
        <v>#DIV/0!</v>
      </c>
      <c r="U156" s="87">
        <f t="shared" si="44"/>
        <v>0</v>
      </c>
      <c r="V156" s="88" t="e">
        <f t="shared" si="45"/>
        <v>#DIV/0!</v>
      </c>
      <c r="W156" s="4"/>
      <c r="X156" s="4"/>
      <c r="Y156" s="4"/>
      <c r="Z156" s="4"/>
      <c r="AA156" s="4"/>
      <c r="AB156" s="17"/>
    </row>
    <row r="157" spans="1:28" s="3" customFormat="1" ht="15" hidden="1">
      <c r="A157" s="43"/>
      <c r="B157" s="6"/>
      <c r="C157" s="3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87">
        <f t="shared" si="43"/>
        <v>0</v>
      </c>
      <c r="R157" s="88" t="e">
        <f t="shared" si="40"/>
        <v>#DIV/0!</v>
      </c>
      <c r="S157" s="87">
        <f t="shared" si="41"/>
        <v>0</v>
      </c>
      <c r="T157" s="88" t="e">
        <f t="shared" si="42"/>
        <v>#DIV/0!</v>
      </c>
      <c r="U157" s="87">
        <f t="shared" si="44"/>
        <v>0</v>
      </c>
      <c r="V157" s="88" t="e">
        <f t="shared" si="45"/>
        <v>#DIV/0!</v>
      </c>
      <c r="W157" s="4"/>
      <c r="X157" s="4"/>
      <c r="Y157" s="4"/>
      <c r="Z157" s="4"/>
      <c r="AA157" s="4"/>
      <c r="AB157" s="17"/>
    </row>
    <row r="158" spans="1:28" s="3" customFormat="1" ht="15" hidden="1">
      <c r="A158" s="43"/>
      <c r="B158" s="14"/>
      <c r="C158" s="3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87">
        <f t="shared" si="43"/>
        <v>0</v>
      </c>
      <c r="R158" s="88" t="e">
        <f t="shared" si="40"/>
        <v>#DIV/0!</v>
      </c>
      <c r="S158" s="87">
        <f t="shared" si="41"/>
        <v>0</v>
      </c>
      <c r="T158" s="88" t="e">
        <f t="shared" si="42"/>
        <v>#DIV/0!</v>
      </c>
      <c r="U158" s="87">
        <f t="shared" si="44"/>
        <v>0</v>
      </c>
      <c r="V158" s="88" t="e">
        <f t="shared" si="45"/>
        <v>#DIV/0!</v>
      </c>
      <c r="W158" s="4"/>
      <c r="X158" s="4"/>
      <c r="Y158" s="4"/>
      <c r="Z158" s="4"/>
      <c r="AA158" s="4"/>
      <c r="AB158" s="17"/>
    </row>
    <row r="159" spans="1:28" s="3" customFormat="1" ht="30">
      <c r="A159" s="78" t="s">
        <v>133</v>
      </c>
      <c r="B159" s="14" t="s">
        <v>132</v>
      </c>
      <c r="C159" s="38">
        <v>1534000</v>
      </c>
      <c r="D159" s="39"/>
      <c r="E159" s="39">
        <v>20000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87">
        <f t="shared" si="43"/>
        <v>20000</v>
      </c>
      <c r="R159" s="88">
        <f t="shared" si="40"/>
        <v>0.01303780964797914</v>
      </c>
      <c r="S159" s="87">
        <f t="shared" si="41"/>
        <v>1514000</v>
      </c>
      <c r="T159" s="88">
        <f t="shared" si="42"/>
        <v>0.9869621903520208</v>
      </c>
      <c r="U159" s="87">
        <f t="shared" si="44"/>
        <v>1514000</v>
      </c>
      <c r="V159" s="88">
        <f t="shared" si="45"/>
        <v>0.9869621903520208</v>
      </c>
      <c r="W159" s="4"/>
      <c r="X159" s="4"/>
      <c r="Y159" s="4"/>
      <c r="Z159" s="4"/>
      <c r="AA159" s="4"/>
      <c r="AB159" s="17"/>
    </row>
    <row r="160" spans="1:28" s="3" customFormat="1" ht="30">
      <c r="A160" s="78" t="s">
        <v>164</v>
      </c>
      <c r="B160" s="58" t="s">
        <v>165</v>
      </c>
      <c r="C160" s="38">
        <v>0</v>
      </c>
      <c r="D160" s="39"/>
      <c r="E160" s="39">
        <v>0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87">
        <f t="shared" si="43"/>
        <v>0</v>
      </c>
      <c r="R160" s="88" t="e">
        <f t="shared" si="40"/>
        <v>#DIV/0!</v>
      </c>
      <c r="S160" s="87">
        <f t="shared" si="41"/>
        <v>0</v>
      </c>
      <c r="T160" s="88" t="e">
        <f t="shared" si="42"/>
        <v>#DIV/0!</v>
      </c>
      <c r="U160" s="87">
        <f t="shared" si="44"/>
        <v>0</v>
      </c>
      <c r="V160" s="88" t="e">
        <f t="shared" si="45"/>
        <v>#DIV/0!</v>
      </c>
      <c r="W160" s="4"/>
      <c r="X160" s="4"/>
      <c r="Y160" s="4"/>
      <c r="Z160" s="4"/>
      <c r="AA160" s="4"/>
      <c r="AB160" s="17"/>
    </row>
    <row r="161" spans="1:28" s="3" customFormat="1" ht="46.5" customHeight="1">
      <c r="A161" s="78" t="s">
        <v>149</v>
      </c>
      <c r="B161" s="33" t="s">
        <v>184</v>
      </c>
      <c r="C161" s="38">
        <v>0</v>
      </c>
      <c r="D161" s="39"/>
      <c r="E161" s="39">
        <v>0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87">
        <f t="shared" si="43"/>
        <v>0</v>
      </c>
      <c r="R161" s="88" t="e">
        <f t="shared" si="40"/>
        <v>#DIV/0!</v>
      </c>
      <c r="S161" s="87">
        <f t="shared" si="41"/>
        <v>0</v>
      </c>
      <c r="T161" s="88" t="e">
        <f t="shared" si="42"/>
        <v>#DIV/0!</v>
      </c>
      <c r="U161" s="87">
        <f t="shared" si="44"/>
        <v>0</v>
      </c>
      <c r="V161" s="88" t="e">
        <f t="shared" si="45"/>
        <v>#DIV/0!</v>
      </c>
      <c r="W161" s="4"/>
      <c r="X161" s="4"/>
      <c r="Y161" s="4"/>
      <c r="Z161" s="4"/>
      <c r="AA161" s="4"/>
      <c r="AB161" s="17"/>
    </row>
    <row r="162" spans="1:28" s="3" customFormat="1" ht="15">
      <c r="A162" s="20" t="s">
        <v>75</v>
      </c>
      <c r="B162" s="8" t="s">
        <v>271</v>
      </c>
      <c r="C162" s="66">
        <f>+C163+C164+C165+C166</f>
        <v>0</v>
      </c>
      <c r="D162" s="66"/>
      <c r="E162" s="66">
        <f>+E163+E164+E165+E166</f>
        <v>0</v>
      </c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70">
        <f>SUM(E162:P162)</f>
        <v>0</v>
      </c>
      <c r="R162" s="71" t="e">
        <f>+Q162/(C162+D162)</f>
        <v>#DIV/0!</v>
      </c>
      <c r="S162" s="70">
        <f t="shared" si="41"/>
        <v>0</v>
      </c>
      <c r="T162" s="71" t="e">
        <f t="shared" si="42"/>
        <v>#DIV/0!</v>
      </c>
      <c r="U162" s="70">
        <f>+C162+D162-Q162</f>
        <v>0</v>
      </c>
      <c r="V162" s="71" t="e">
        <f t="shared" si="45"/>
        <v>#DIV/0!</v>
      </c>
      <c r="W162" s="4"/>
      <c r="X162" s="4"/>
      <c r="Y162" s="4"/>
      <c r="Z162" s="4"/>
      <c r="AA162" s="4"/>
      <c r="AB162" s="17"/>
    </row>
    <row r="163" spans="1:28" s="10" customFormat="1" ht="15">
      <c r="A163" s="95" t="s">
        <v>109</v>
      </c>
      <c r="B163" s="23" t="s">
        <v>161</v>
      </c>
      <c r="C163" s="38">
        <v>0</v>
      </c>
      <c r="D163" s="39"/>
      <c r="E163" s="39">
        <v>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87">
        <f t="shared" si="43"/>
        <v>0</v>
      </c>
      <c r="R163" s="88" t="e">
        <f>+Q163/C163</f>
        <v>#DIV/0!</v>
      </c>
      <c r="S163" s="87">
        <f t="shared" si="41"/>
        <v>0</v>
      </c>
      <c r="T163" s="88" t="e">
        <f t="shared" si="42"/>
        <v>#DIV/0!</v>
      </c>
      <c r="U163" s="87">
        <f t="shared" si="44"/>
        <v>0</v>
      </c>
      <c r="V163" s="88" t="e">
        <f t="shared" si="45"/>
        <v>#DIV/0!</v>
      </c>
      <c r="AB163" s="1"/>
    </row>
    <row r="164" spans="1:28" s="10" customFormat="1" ht="15">
      <c r="A164" s="94" t="s">
        <v>185</v>
      </c>
      <c r="B164" s="28" t="s">
        <v>186</v>
      </c>
      <c r="C164" s="38">
        <v>0</v>
      </c>
      <c r="D164" s="39"/>
      <c r="E164" s="39">
        <v>0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87">
        <f t="shared" si="43"/>
        <v>0</v>
      </c>
      <c r="R164" s="88" t="e">
        <f>+Q164/C164</f>
        <v>#DIV/0!</v>
      </c>
      <c r="S164" s="87">
        <f t="shared" si="41"/>
        <v>0</v>
      </c>
      <c r="T164" s="88" t="e">
        <f t="shared" si="42"/>
        <v>#DIV/0!</v>
      </c>
      <c r="U164" s="87">
        <f t="shared" si="44"/>
        <v>0</v>
      </c>
      <c r="V164" s="88" t="e">
        <f t="shared" si="45"/>
        <v>#DIV/0!</v>
      </c>
      <c r="AB164" s="1"/>
    </row>
    <row r="165" spans="1:28" s="10" customFormat="1" ht="30">
      <c r="A165" s="94" t="s">
        <v>119</v>
      </c>
      <c r="B165" s="28" t="s">
        <v>150</v>
      </c>
      <c r="C165" s="38">
        <v>0</v>
      </c>
      <c r="D165" s="39"/>
      <c r="E165" s="39">
        <v>0</v>
      </c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87">
        <f t="shared" si="43"/>
        <v>0</v>
      </c>
      <c r="R165" s="88" t="e">
        <f>+Q165/C165</f>
        <v>#DIV/0!</v>
      </c>
      <c r="S165" s="87">
        <f t="shared" si="41"/>
        <v>0</v>
      </c>
      <c r="T165" s="88" t="e">
        <f t="shared" si="42"/>
        <v>#DIV/0!</v>
      </c>
      <c r="U165" s="87">
        <f t="shared" si="44"/>
        <v>0</v>
      </c>
      <c r="V165" s="88" t="e">
        <f t="shared" si="45"/>
        <v>#DIV/0!</v>
      </c>
      <c r="AB165" s="1"/>
    </row>
    <row r="166" spans="1:28" s="15" customFormat="1" ht="15">
      <c r="A166" s="78" t="s">
        <v>117</v>
      </c>
      <c r="B166" s="58" t="s">
        <v>187</v>
      </c>
      <c r="C166" s="38">
        <v>0</v>
      </c>
      <c r="D166" s="39"/>
      <c r="E166" s="39">
        <v>0</v>
      </c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87">
        <f t="shared" si="43"/>
        <v>0</v>
      </c>
      <c r="R166" s="88" t="e">
        <f>+Q166/C166</f>
        <v>#DIV/0!</v>
      </c>
      <c r="S166" s="87">
        <f t="shared" si="41"/>
        <v>0</v>
      </c>
      <c r="T166" s="88" t="e">
        <f t="shared" si="42"/>
        <v>#DIV/0!</v>
      </c>
      <c r="U166" s="87">
        <f t="shared" si="44"/>
        <v>0</v>
      </c>
      <c r="V166" s="88" t="e">
        <f t="shared" si="45"/>
        <v>#DIV/0!</v>
      </c>
      <c r="AB166" s="13"/>
    </row>
    <row r="167" spans="1:28" s="15" customFormat="1" ht="35.25" customHeight="1">
      <c r="A167" s="35" t="s">
        <v>325</v>
      </c>
      <c r="B167" s="85" t="s">
        <v>326</v>
      </c>
      <c r="C167" s="66">
        <f>+C168+C169</f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70">
        <f>SUM(E167:P167)</f>
        <v>0</v>
      </c>
      <c r="R167" s="71" t="e">
        <f>+Q167/(C167+D167)</f>
        <v>#DIV/0!</v>
      </c>
      <c r="S167" s="70">
        <f>+C167-Q167</f>
        <v>0</v>
      </c>
      <c r="T167" s="71" t="e">
        <f>+S167/C167</f>
        <v>#DIV/0!</v>
      </c>
      <c r="U167" s="89">
        <f>+C167+D167-Q167</f>
        <v>0</v>
      </c>
      <c r="V167" s="110" t="e">
        <f>+U167/D167</f>
        <v>#DIV/0!</v>
      </c>
      <c r="AB167" s="13"/>
    </row>
    <row r="168" spans="1:28" s="15" customFormat="1" ht="15">
      <c r="A168" s="131" t="s">
        <v>341</v>
      </c>
      <c r="B168" s="130" t="s">
        <v>340</v>
      </c>
      <c r="C168" s="34">
        <v>0</v>
      </c>
      <c r="D168" s="34"/>
      <c r="E168" s="39">
        <v>0</v>
      </c>
      <c r="F168" s="39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87">
        <f>SUM(E168:P168)</f>
        <v>0</v>
      </c>
      <c r="R168" s="88" t="e">
        <f>+Q168/(D168+C168)</f>
        <v>#DIV/0!</v>
      </c>
      <c r="S168" s="87">
        <f>+C168-Q168</f>
        <v>0</v>
      </c>
      <c r="T168" s="88" t="e">
        <f>+S168/C168</f>
        <v>#DIV/0!</v>
      </c>
      <c r="U168" s="87">
        <f>+C168+D168-Q168</f>
        <v>0</v>
      </c>
      <c r="V168" s="88" t="e">
        <f>+U168/C168</f>
        <v>#DIV/0!</v>
      </c>
      <c r="W168" s="88"/>
      <c r="AB168" s="13"/>
    </row>
    <row r="169" spans="1:28" s="15" customFormat="1" ht="15">
      <c r="A169" s="125" t="s">
        <v>324</v>
      </c>
      <c r="B169" s="102" t="s">
        <v>327</v>
      </c>
      <c r="C169" s="34">
        <v>0</v>
      </c>
      <c r="D169" s="39"/>
      <c r="E169" s="39">
        <v>0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87">
        <f>SUM(E169:P169)</f>
        <v>0</v>
      </c>
      <c r="R169" s="88" t="e">
        <f>+Q169/(C169+D169)</f>
        <v>#DIV/0!</v>
      </c>
      <c r="S169" s="87">
        <f>+C169-Q169</f>
        <v>0</v>
      </c>
      <c r="T169" s="88" t="e">
        <f>+S169/C169</f>
        <v>#DIV/0!</v>
      </c>
      <c r="U169" s="87">
        <f>+C169+D169-Q169</f>
        <v>0</v>
      </c>
      <c r="V169" s="88" t="e">
        <f t="shared" si="45"/>
        <v>#DIV/0!</v>
      </c>
      <c r="AB169" s="13"/>
    </row>
    <row r="170" spans="1:28" s="15" customFormat="1" ht="30">
      <c r="A170" s="35" t="s">
        <v>254</v>
      </c>
      <c r="B170" s="99" t="s">
        <v>256</v>
      </c>
      <c r="C170" s="66">
        <f>+C171+C172</f>
        <v>0</v>
      </c>
      <c r="D170" s="66"/>
      <c r="E170" s="66">
        <f>+E171+E172</f>
        <v>4068374.9</v>
      </c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70">
        <f>SUM(E170:P170)</f>
        <v>4068374.9</v>
      </c>
      <c r="R170" s="71" t="e">
        <f>+Q170/(C170+D170)</f>
        <v>#DIV/0!</v>
      </c>
      <c r="S170" s="70">
        <f>+C170-Q170</f>
        <v>-4068374.9</v>
      </c>
      <c r="T170" s="71" t="e">
        <f>+S170/C170</f>
        <v>#DIV/0!</v>
      </c>
      <c r="U170" s="70">
        <f>+C170+D170-Q170</f>
        <v>-4068374.9</v>
      </c>
      <c r="V170" s="110" t="e">
        <f>+U170/D170</f>
        <v>#DIV/0!</v>
      </c>
      <c r="AB170" s="13"/>
    </row>
    <row r="171" spans="1:28" s="15" customFormat="1" ht="15">
      <c r="A171" s="92" t="s">
        <v>176</v>
      </c>
      <c r="B171" s="97" t="s">
        <v>255</v>
      </c>
      <c r="C171" s="34">
        <v>0</v>
      </c>
      <c r="D171" s="39"/>
      <c r="E171" s="39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87">
        <f t="shared" si="43"/>
        <v>0</v>
      </c>
      <c r="R171" s="88" t="e">
        <f>+Q171/(C171+D171)</f>
        <v>#DIV/0!</v>
      </c>
      <c r="S171" s="87">
        <f t="shared" si="41"/>
        <v>0</v>
      </c>
      <c r="T171" s="88" t="e">
        <f t="shared" si="42"/>
        <v>#DIV/0!</v>
      </c>
      <c r="U171" s="87">
        <f t="shared" si="44"/>
        <v>0</v>
      </c>
      <c r="V171" s="88" t="e">
        <f>+U171/D171</f>
        <v>#DIV/0!</v>
      </c>
      <c r="AB171" s="13"/>
    </row>
    <row r="172" spans="1:28" s="15" customFormat="1" ht="15">
      <c r="A172" s="92" t="s">
        <v>257</v>
      </c>
      <c r="B172" s="97" t="s">
        <v>258</v>
      </c>
      <c r="C172" s="34">
        <v>0</v>
      </c>
      <c r="D172" s="39"/>
      <c r="E172" s="39">
        <v>4068374.9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87">
        <f t="shared" si="43"/>
        <v>4068374.9</v>
      </c>
      <c r="R172" s="88" t="e">
        <f>+Q172/(C172+D172)</f>
        <v>#DIV/0!</v>
      </c>
      <c r="S172" s="87">
        <f>+C172-Q172</f>
        <v>-4068374.9</v>
      </c>
      <c r="T172" s="88" t="e">
        <f>+S172/C172</f>
        <v>#DIV/0!</v>
      </c>
      <c r="U172" s="87">
        <f t="shared" si="44"/>
        <v>-4068374.9</v>
      </c>
      <c r="V172" s="88" t="e">
        <f>+U172/D172</f>
        <v>#DIV/0!</v>
      </c>
      <c r="AB172" s="13"/>
    </row>
    <row r="173" spans="1:28" s="15" customFormat="1" ht="15">
      <c r="A173" s="20" t="s">
        <v>246</v>
      </c>
      <c r="B173" s="20" t="s">
        <v>248</v>
      </c>
      <c r="C173" s="66">
        <f>+C174+C175</f>
        <v>0</v>
      </c>
      <c r="D173" s="66"/>
      <c r="E173" s="66">
        <f>+E174+E175</f>
        <v>0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70">
        <f>SUM(E173:P173)</f>
        <v>0</v>
      </c>
      <c r="R173" s="71" t="e">
        <f>+C174/Q173</f>
        <v>#DIV/0!</v>
      </c>
      <c r="S173" s="70">
        <f t="shared" si="41"/>
        <v>0</v>
      </c>
      <c r="T173" s="71" t="e">
        <f t="shared" si="42"/>
        <v>#DIV/0!</v>
      </c>
      <c r="U173" s="70">
        <f>+U174+U175</f>
        <v>0</v>
      </c>
      <c r="V173" s="71" t="e">
        <f>+U173/C173</f>
        <v>#DIV/0!</v>
      </c>
      <c r="AB173" s="13"/>
    </row>
    <row r="174" spans="1:28" s="15" customFormat="1" ht="15">
      <c r="A174" s="102" t="s">
        <v>249</v>
      </c>
      <c r="B174" s="23" t="s">
        <v>247</v>
      </c>
      <c r="C174" s="34">
        <v>0</v>
      </c>
      <c r="D174" s="39"/>
      <c r="E174" s="39">
        <v>0</v>
      </c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87">
        <f t="shared" si="43"/>
        <v>0</v>
      </c>
      <c r="R174" s="88" t="e">
        <f>+Q174/C174</f>
        <v>#DIV/0!</v>
      </c>
      <c r="S174" s="87">
        <f t="shared" si="41"/>
        <v>0</v>
      </c>
      <c r="T174" s="88" t="e">
        <f t="shared" si="42"/>
        <v>#DIV/0!</v>
      </c>
      <c r="U174" s="87">
        <f t="shared" si="44"/>
        <v>0</v>
      </c>
      <c r="V174" s="88" t="e">
        <f>+U174/C174</f>
        <v>#DIV/0!</v>
      </c>
      <c r="AB174" s="13"/>
    </row>
    <row r="175" spans="1:28" s="15" customFormat="1" ht="30">
      <c r="A175" s="109" t="s">
        <v>251</v>
      </c>
      <c r="B175" s="29" t="s">
        <v>250</v>
      </c>
      <c r="C175" s="34">
        <v>0</v>
      </c>
      <c r="D175" s="39"/>
      <c r="E175" s="39">
        <v>0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87">
        <f t="shared" si="43"/>
        <v>0</v>
      </c>
      <c r="R175" s="88" t="e">
        <f>+Q175/C175</f>
        <v>#DIV/0!</v>
      </c>
      <c r="S175" s="87">
        <f t="shared" si="41"/>
        <v>0</v>
      </c>
      <c r="T175" s="88" t="e">
        <f t="shared" si="42"/>
        <v>#DIV/0!</v>
      </c>
      <c r="U175" s="87">
        <f t="shared" si="44"/>
        <v>0</v>
      </c>
      <c r="V175" s="88" t="e">
        <f>+U175/C175</f>
        <v>#DIV/0!</v>
      </c>
      <c r="AB175" s="13"/>
    </row>
    <row r="176" spans="1:28" s="15" customFormat="1" ht="15">
      <c r="A176" s="20" t="s">
        <v>197</v>
      </c>
      <c r="B176" s="20" t="s">
        <v>198</v>
      </c>
      <c r="C176" s="66">
        <f>+C177+C178</f>
        <v>0</v>
      </c>
      <c r="D176" s="66"/>
      <c r="E176" s="66">
        <f>+E177+E178</f>
        <v>0</v>
      </c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70">
        <f>SUM(E176:P176)</f>
        <v>0</v>
      </c>
      <c r="R176" s="71" t="e">
        <f>+Q176/C176</f>
        <v>#DIV/0!</v>
      </c>
      <c r="S176" s="70">
        <f aca="true" t="shared" si="46" ref="S176:S182">+C176-Q176</f>
        <v>0</v>
      </c>
      <c r="T176" s="71" t="e">
        <f aca="true" t="shared" si="47" ref="T176:T183">+S176/C176</f>
        <v>#DIV/0!</v>
      </c>
      <c r="U176" s="70">
        <f>+U178</f>
        <v>0</v>
      </c>
      <c r="V176" s="71" t="e">
        <f>+U176/C176</f>
        <v>#DIV/0!</v>
      </c>
      <c r="AB176" s="13"/>
    </row>
    <row r="177" spans="1:28" s="15" customFormat="1" ht="15">
      <c r="A177" s="102" t="s">
        <v>281</v>
      </c>
      <c r="B177" s="23" t="s">
        <v>282</v>
      </c>
      <c r="C177" s="34">
        <v>0</v>
      </c>
      <c r="D177" s="39"/>
      <c r="E177" s="39">
        <v>0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87">
        <f>SUM(E177:P177)</f>
        <v>0</v>
      </c>
      <c r="R177" s="88" t="e">
        <f>+Q177/(D177+C177)</f>
        <v>#DIV/0!</v>
      </c>
      <c r="S177" s="87">
        <f t="shared" si="46"/>
        <v>0</v>
      </c>
      <c r="T177" s="88" t="e">
        <f t="shared" si="47"/>
        <v>#DIV/0!</v>
      </c>
      <c r="U177" s="87">
        <f>+C177+D177-Q177</f>
        <v>0</v>
      </c>
      <c r="V177" s="88" t="e">
        <f>+U177/C177</f>
        <v>#DIV/0!</v>
      </c>
      <c r="AB177" s="13"/>
    </row>
    <row r="178" spans="1:28" s="15" customFormat="1" ht="15">
      <c r="A178" s="102" t="s">
        <v>166</v>
      </c>
      <c r="B178" s="23" t="s">
        <v>167</v>
      </c>
      <c r="C178" s="34">
        <v>0</v>
      </c>
      <c r="D178" s="39"/>
      <c r="E178" s="39">
        <v>0</v>
      </c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87">
        <f t="shared" si="43"/>
        <v>0</v>
      </c>
      <c r="R178" s="88" t="e">
        <f aca="true" t="shared" si="48" ref="R178:R183">+Q178/C178</f>
        <v>#DIV/0!</v>
      </c>
      <c r="S178" s="87">
        <f t="shared" si="46"/>
        <v>0</v>
      </c>
      <c r="T178" s="88" t="e">
        <f t="shared" si="47"/>
        <v>#DIV/0!</v>
      </c>
      <c r="U178" s="87">
        <f t="shared" si="44"/>
        <v>0</v>
      </c>
      <c r="V178" s="88" t="e">
        <f aca="true" t="shared" si="49" ref="V178:V183">+U178/C178</f>
        <v>#DIV/0!</v>
      </c>
      <c r="AB178" s="13"/>
    </row>
    <row r="179" spans="1:28" s="15" customFormat="1" ht="15">
      <c r="A179" s="20" t="s">
        <v>134</v>
      </c>
      <c r="B179" s="20" t="s">
        <v>153</v>
      </c>
      <c r="C179" s="66">
        <f>+C180</f>
        <v>0</v>
      </c>
      <c r="D179" s="66"/>
      <c r="E179" s="66">
        <f>+E180</f>
        <v>7252269.26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70">
        <f>SUM(E179:P179)</f>
        <v>7252269.26</v>
      </c>
      <c r="R179" s="71" t="e">
        <f t="shared" si="48"/>
        <v>#DIV/0!</v>
      </c>
      <c r="S179" s="70">
        <f t="shared" si="46"/>
        <v>-7252269.26</v>
      </c>
      <c r="T179" s="71" t="e">
        <f t="shared" si="47"/>
        <v>#DIV/0!</v>
      </c>
      <c r="U179" s="70">
        <f>+U180</f>
        <v>-7252269.26</v>
      </c>
      <c r="V179" s="72" t="e">
        <f t="shared" si="49"/>
        <v>#DIV/0!</v>
      </c>
      <c r="AB179" s="13"/>
    </row>
    <row r="180" spans="1:28" s="15" customFormat="1" ht="15">
      <c r="A180" s="102" t="s">
        <v>120</v>
      </c>
      <c r="B180" s="23" t="s">
        <v>121</v>
      </c>
      <c r="C180" s="34">
        <v>0</v>
      </c>
      <c r="D180" s="39"/>
      <c r="E180" s="39">
        <v>7252269.26</v>
      </c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87">
        <f t="shared" si="43"/>
        <v>7252269.26</v>
      </c>
      <c r="R180" s="88" t="e">
        <f t="shared" si="48"/>
        <v>#DIV/0!</v>
      </c>
      <c r="S180" s="87">
        <f t="shared" si="46"/>
        <v>-7252269.26</v>
      </c>
      <c r="T180" s="88" t="e">
        <f t="shared" si="47"/>
        <v>#DIV/0!</v>
      </c>
      <c r="U180" s="87">
        <f t="shared" si="44"/>
        <v>-7252269.26</v>
      </c>
      <c r="V180" s="88" t="e">
        <f t="shared" si="49"/>
        <v>#DIV/0!</v>
      </c>
      <c r="AB180" s="13"/>
    </row>
    <row r="181" spans="1:28" s="15" customFormat="1" ht="15">
      <c r="A181" s="20" t="s">
        <v>151</v>
      </c>
      <c r="B181" s="8" t="s">
        <v>152</v>
      </c>
      <c r="C181" s="66">
        <f>+C182</f>
        <v>0</v>
      </c>
      <c r="D181" s="66"/>
      <c r="E181" s="66">
        <f>+E182</f>
        <v>0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70">
        <f>SUM(E181:P181)</f>
        <v>0</v>
      </c>
      <c r="R181" s="71" t="e">
        <f t="shared" si="48"/>
        <v>#DIV/0!</v>
      </c>
      <c r="S181" s="70">
        <f t="shared" si="46"/>
        <v>0</v>
      </c>
      <c r="T181" s="71" t="e">
        <f t="shared" si="47"/>
        <v>#DIV/0!</v>
      </c>
      <c r="U181" s="70">
        <f>+U182</f>
        <v>0</v>
      </c>
      <c r="V181" s="72" t="e">
        <f t="shared" si="49"/>
        <v>#DIV/0!</v>
      </c>
      <c r="AB181" s="13"/>
    </row>
    <row r="182" spans="1:28" s="15" customFormat="1" ht="15">
      <c r="A182" s="102" t="s">
        <v>155</v>
      </c>
      <c r="B182" s="23" t="s">
        <v>154</v>
      </c>
      <c r="C182" s="34">
        <v>0</v>
      </c>
      <c r="D182" s="39"/>
      <c r="E182" s="39">
        <v>0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87">
        <f>SUM(E182:P182)</f>
        <v>0</v>
      </c>
      <c r="R182" s="88" t="e">
        <f t="shared" si="48"/>
        <v>#DIV/0!</v>
      </c>
      <c r="S182" s="87">
        <f t="shared" si="46"/>
        <v>0</v>
      </c>
      <c r="T182" s="88" t="e">
        <f t="shared" si="47"/>
        <v>#DIV/0!</v>
      </c>
      <c r="U182" s="87">
        <f t="shared" si="44"/>
        <v>0</v>
      </c>
      <c r="V182" s="88" t="e">
        <f t="shared" si="49"/>
        <v>#DIV/0!</v>
      </c>
      <c r="AB182" s="13"/>
    </row>
    <row r="183" spans="1:28" s="16" customFormat="1" ht="15.75">
      <c r="A183" s="140" t="s">
        <v>272</v>
      </c>
      <c r="B183" s="140"/>
      <c r="C183" s="73">
        <f>+C15+C20+C26+C30+C33+C41+C44+C47+C50+C54+C56+C66+C77+C82+C93+C98+C103+C106+C111+C118+C132+C146+C162+C170+C173+C176+C179+C181+C167</f>
        <v>1842049557</v>
      </c>
      <c r="D183" s="73">
        <f>+D15+D20+D26+D30+D33+D41+D44+D47+D50+D54+D56+D66+D77+D82+D93+D98+D103+D106+D111+D118+D132+D146+D162+D170+D173+D176+D179+D181+D167</f>
        <v>0</v>
      </c>
      <c r="E183" s="73">
        <f>+E15+E20+E26+E30+E33+E41+E44+E47+E50+E54+E56+E66+E77+E82+E93+E98+E103+E106+E111+E118+E132+E146+E162+E170+E173+E176+E179+E181</f>
        <v>16143622.979999999</v>
      </c>
      <c r="F183" s="73">
        <f>+F15+F20+F26+F30+F33+F41+F44+F47+F50+F54+F56+F66+F77+F82+F93+F98+F103+F106+F111+F118+F132+F146+F162+F170+F173+F176+F179+F181</f>
        <v>0</v>
      </c>
      <c r="G183" s="73">
        <f>+G15+G20+G26+G30+G33+G41+G44+G47+G50+G54+G56+G66+G77+G82+G93+G98+G103+G106+G111+G118+G132+G146+G162+G170+G173+G176+G179+G181</f>
        <v>0</v>
      </c>
      <c r="H183" s="73">
        <f>+H167+H162+H146+H132+H118+H111+H106+H103+H93+H82+H77+H66+H56+H54+H50+H47+H44+H41+H33+H30+H26+H20+H15</f>
        <v>0</v>
      </c>
      <c r="I183" s="73">
        <f aca="true" t="shared" si="50" ref="I183:N183">+I15+I20+I26+I30+I33+I41+I44+I47+I50+I54+I56+I66+I77+I82+I93+I98+I103+I106+I111+I118+I132+I146+I162+I170+I173+I176+I179+I181</f>
        <v>0</v>
      </c>
      <c r="J183" s="73">
        <f t="shared" si="50"/>
        <v>0</v>
      </c>
      <c r="K183" s="73">
        <f t="shared" si="50"/>
        <v>0</v>
      </c>
      <c r="L183" s="73">
        <f>+L15+L20+L26+L30+L33+L41+L44+L47+L50+L54+L56+L66+L77+L82+L93+L98+L103+L106+L111+L118+L132+L146+L162+L170+L173+L176+L179+L181</f>
        <v>0</v>
      </c>
      <c r="M183" s="73">
        <f>+M15+M20+M26+M30+M33+M41+M44+M47+M50+M54+M56+M66+M77+M82+M93+M98+M103+M106+M111+M118+M132+M146+M162+M167+M170+M173+M176+M179</f>
        <v>0</v>
      </c>
      <c r="N183" s="73">
        <f t="shared" si="50"/>
        <v>0</v>
      </c>
      <c r="O183" s="73">
        <f>+O15+O20+O26+O30+O33+O41+O44+O47+O50+O54+O56+O66+O77+O82+O93+O98+O103+O106+O111+O118+O132+O146+O162+O167+O170+O173+O176+O179+O181</f>
        <v>0</v>
      </c>
      <c r="P183" s="73">
        <f>+P15+P20+P26+P30+P33+P41+P44+P47+P50+P54+P56+P66+P77+P82+P93+P98+P103+P106+P111+P118+P132+P146+P162+P170+P173+P176+P179+P181+P167</f>
        <v>0</v>
      </c>
      <c r="Q183" s="74">
        <f>SUM(E183:P183)</f>
        <v>16143622.979999999</v>
      </c>
      <c r="R183" s="75">
        <f t="shared" si="48"/>
        <v>0.008763946072271713</v>
      </c>
      <c r="S183" s="76" t="e">
        <f>+S162+#REF!+S146+S132+S118+#REF!+#REF!+#REF!+S106+S82+S77+S56+S54+S50+S47+S44+S41+S33+S15+S93</f>
        <v>#REF!</v>
      </c>
      <c r="T183" s="75" t="e">
        <f t="shared" si="47"/>
        <v>#REF!</v>
      </c>
      <c r="U183" s="80">
        <f>+C183-Q183</f>
        <v>1825905934.02</v>
      </c>
      <c r="V183" s="77">
        <f t="shared" si="49"/>
        <v>0.9912360539277283</v>
      </c>
      <c r="W183" s="91"/>
      <c r="AB183" s="98"/>
    </row>
    <row r="184" spans="3:22" s="17" customFormat="1" ht="15">
      <c r="C184" s="60"/>
      <c r="D184" s="60"/>
      <c r="E184" s="18">
        <f>+(E183/(C183+B183))*100%</f>
        <v>0.008763946072271713</v>
      </c>
      <c r="F184" s="18">
        <f>+(F183/(D183+C183))*100%</f>
        <v>0</v>
      </c>
      <c r="G184" s="18">
        <f>+(G183/(C183+D183))*100%</f>
        <v>0</v>
      </c>
      <c r="H184" s="18">
        <f>+(H183/(C183+D183))*100%</f>
        <v>0</v>
      </c>
      <c r="I184" s="18">
        <f>+(I183/(C183+D183))*100%</f>
        <v>0</v>
      </c>
      <c r="J184" s="18">
        <f>+(J183/(C183+D183))*100%</f>
        <v>0</v>
      </c>
      <c r="K184" s="18">
        <f>+(K183/(C183+D183))*100%</f>
        <v>0</v>
      </c>
      <c r="L184" s="18">
        <f>+(L183/(C183+D183))*100%</f>
        <v>0</v>
      </c>
      <c r="M184" s="18">
        <f>+(M183/(C183+D183))*100%</f>
        <v>0</v>
      </c>
      <c r="N184" s="18">
        <f>+(N183/(C183+D183))*100%</f>
        <v>0</v>
      </c>
      <c r="O184" s="18">
        <f>+(O183/(C183+D183))*100%</f>
        <v>0</v>
      </c>
      <c r="P184" s="18">
        <f>+(P183/(C183+D183))*100%</f>
        <v>0</v>
      </c>
      <c r="Q184" s="18"/>
      <c r="R184" s="18"/>
      <c r="S184" s="18"/>
      <c r="T184" s="18"/>
      <c r="U184" s="134"/>
      <c r="V184" s="19"/>
    </row>
    <row r="185" spans="2:22" s="17" customFormat="1" ht="15">
      <c r="B185" s="108"/>
      <c r="C185" s="60"/>
      <c r="D185" s="60"/>
      <c r="E185" s="19"/>
      <c r="F185" s="19"/>
      <c r="G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35"/>
      <c r="V185" s="19"/>
    </row>
    <row r="186" spans="3:22" s="17" customFormat="1" ht="15">
      <c r="C186" s="60">
        <f>+C183-C184</f>
        <v>1842049557</v>
      </c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81"/>
      <c r="U186" s="135"/>
      <c r="V186" s="19"/>
    </row>
    <row r="187" spans="3:22" s="17" customFormat="1" ht="15"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135"/>
      <c r="V187" s="19"/>
    </row>
    <row r="188" spans="3:22" s="17" customFormat="1" ht="15">
      <c r="C188" s="60"/>
      <c r="D188" s="6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81"/>
      <c r="U188" s="135"/>
      <c r="V188" s="19"/>
    </row>
    <row r="189" spans="3:22" s="17" customFormat="1" ht="15">
      <c r="C189" s="60"/>
      <c r="D189" s="6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81"/>
      <c r="U189" s="135"/>
      <c r="V189" s="19"/>
    </row>
    <row r="190" spans="1:28" ht="15">
      <c r="A190" s="17"/>
      <c r="B190" s="17"/>
      <c r="D190" s="79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18"/>
      <c r="U190" s="136"/>
      <c r="V190" s="21"/>
      <c r="AB190" s="4"/>
    </row>
    <row r="191" spans="1:28" ht="15">
      <c r="A191" s="17"/>
      <c r="B191" s="17"/>
      <c r="D191" s="79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18"/>
      <c r="U191" s="136"/>
      <c r="V191" s="21"/>
      <c r="AB191" s="4"/>
    </row>
    <row r="192" spans="1:28" ht="15.7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AB192" s="4"/>
    </row>
    <row r="193" spans="3:21" s="17" customFormat="1" ht="15">
      <c r="C193" s="60"/>
      <c r="D193" s="60"/>
      <c r="E193" s="19"/>
      <c r="U193" s="137"/>
    </row>
    <row r="194" spans="3:21" s="17" customFormat="1" ht="15">
      <c r="C194" s="60"/>
      <c r="D194" s="60"/>
      <c r="E194" s="19"/>
      <c r="H194" s="19"/>
      <c r="U194" s="137"/>
    </row>
    <row r="195" spans="3:21" s="17" customFormat="1" ht="15">
      <c r="C195" s="60"/>
      <c r="D195" s="60"/>
      <c r="H195" s="19"/>
      <c r="U195" s="137"/>
    </row>
    <row r="196" spans="3:21" s="17" customFormat="1" ht="15">
      <c r="C196" s="60"/>
      <c r="D196" s="60"/>
      <c r="H196" s="60"/>
      <c r="U196" s="137"/>
    </row>
    <row r="197" spans="3:21" s="17" customFormat="1" ht="15">
      <c r="C197" s="60"/>
      <c r="D197" s="60"/>
      <c r="H197" s="60"/>
      <c r="U197" s="137"/>
    </row>
    <row r="198" spans="3:28" ht="15">
      <c r="C198" s="60"/>
      <c r="D198" s="7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U198" s="138"/>
      <c r="V198" s="4"/>
      <c r="AB198" s="4"/>
    </row>
    <row r="199" spans="3:28" ht="15">
      <c r="C199" s="60"/>
      <c r="D199" s="7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U199" s="138"/>
      <c r="V199" s="4"/>
      <c r="AB199" s="4"/>
    </row>
    <row r="200" spans="3:28" ht="15">
      <c r="C200" s="60"/>
      <c r="D200" s="7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U200" s="138"/>
      <c r="V200" s="4"/>
      <c r="AB200" s="4"/>
    </row>
  </sheetData>
  <sheetProtection/>
  <mergeCells count="11">
    <mergeCell ref="E13:P13"/>
    <mergeCell ref="A183:B183"/>
    <mergeCell ref="A192:V192"/>
    <mergeCell ref="B13:B14"/>
    <mergeCell ref="B3:B4"/>
    <mergeCell ref="A5:V5"/>
    <mergeCell ref="A6:V6"/>
    <mergeCell ref="A7:V7"/>
    <mergeCell ref="A8:V8"/>
    <mergeCell ref="A13:A14"/>
    <mergeCell ref="A9:V9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FRANCHESCA M. TRONCOSO REYES</cp:lastModifiedBy>
  <cp:lastPrinted>2024-02-14T17:00:48Z</cp:lastPrinted>
  <dcterms:created xsi:type="dcterms:W3CDTF">2019-01-09T20:58:22Z</dcterms:created>
  <dcterms:modified xsi:type="dcterms:W3CDTF">2024-02-15T12:59:19Z</dcterms:modified>
  <cp:category/>
  <cp:version/>
  <cp:contentType/>
  <cp:contentStatus/>
</cp:coreProperties>
</file>