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2"/>
  <c r="N64"/>
  <c r="N54"/>
  <c r="N38"/>
  <c r="N28"/>
  <c r="N18"/>
  <c r="N17"/>
  <c r="N14"/>
  <c r="N13"/>
  <c r="M28"/>
  <c r="M18"/>
  <c r="M38"/>
  <c r="M54"/>
  <c r="L54"/>
  <c r="M64"/>
  <c r="M69"/>
  <c r="L69"/>
  <c r="M17"/>
  <c r="M15"/>
  <c r="M14"/>
  <c r="M13"/>
  <c r="P19"/>
  <c r="L14"/>
  <c r="L64"/>
  <c r="K64"/>
  <c r="J64"/>
  <c r="K54"/>
  <c r="J54"/>
  <c r="L38"/>
  <c r="K38"/>
  <c r="L28"/>
  <c r="L18"/>
  <c r="L17"/>
  <c r="L15"/>
  <c r="L13"/>
  <c r="K69"/>
  <c r="K28"/>
  <c r="K18"/>
  <c r="K17"/>
  <c r="K15"/>
  <c r="K14"/>
  <c r="K13"/>
  <c r="I54"/>
  <c r="H54"/>
  <c r="J14"/>
  <c r="J28"/>
  <c r="J18"/>
  <c r="I64"/>
  <c r="H64"/>
  <c r="G64"/>
  <c r="J38"/>
  <c r="J69"/>
  <c r="P28" l="1"/>
  <c r="P54"/>
  <c r="J17"/>
  <c r="J12" s="1"/>
  <c r="J86" s="1"/>
  <c r="J13"/>
  <c r="C230" i="4"/>
  <c r="I38" i="2"/>
  <c r="P38" s="1"/>
  <c r="I18"/>
  <c r="P18" s="1"/>
  <c r="I69"/>
  <c r="P69" s="1"/>
  <c r="I28"/>
  <c r="I17"/>
  <c r="P16"/>
  <c r="I15"/>
  <c r="I14"/>
  <c r="I13"/>
  <c r="P13" s="1"/>
  <c r="H39"/>
  <c r="H17"/>
  <c r="H14"/>
  <c r="H13"/>
  <c r="H81"/>
  <c r="H77"/>
  <c r="H73"/>
  <c r="H69"/>
  <c r="H38"/>
  <c r="H28"/>
  <c r="H18"/>
  <c r="G54"/>
  <c r="G38"/>
  <c r="G69"/>
  <c r="F69"/>
  <c r="G47"/>
  <c r="F47"/>
  <c r="G18"/>
  <c r="G39"/>
  <c r="G28"/>
  <c r="G17"/>
  <c r="P17" s="1"/>
  <c r="G15"/>
  <c r="P15" s="1"/>
  <c r="G14"/>
  <c r="G13"/>
  <c r="F64"/>
  <c r="P64" s="1"/>
  <c r="F54"/>
  <c r="F28"/>
  <c r="F18"/>
  <c r="F38"/>
  <c r="F78"/>
  <c r="E78"/>
  <c r="F17"/>
  <c r="F14"/>
  <c r="F13"/>
  <c r="E54"/>
  <c r="E38"/>
  <c r="E18"/>
  <c r="E69"/>
  <c r="E64"/>
  <c r="E47"/>
  <c r="E28"/>
  <c r="E17"/>
  <c r="E14"/>
  <c r="E13"/>
  <c r="C47"/>
  <c r="C39"/>
  <c r="C17"/>
  <c r="C13"/>
  <c r="B39"/>
  <c r="B17"/>
  <c r="B12"/>
  <c r="B13"/>
  <c r="D39"/>
  <c r="D18"/>
  <c r="D84"/>
  <c r="D81"/>
  <c r="D78"/>
  <c r="D73"/>
  <c r="D69"/>
  <c r="D64"/>
  <c r="D54"/>
  <c r="D47"/>
  <c r="D38"/>
  <c r="D28"/>
  <c r="P45"/>
  <c r="D17"/>
  <c r="D14"/>
  <c r="D13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H12" l="1"/>
  <c r="P39"/>
  <c r="P14"/>
  <c r="I12"/>
  <c r="I86" s="1"/>
  <c r="H86"/>
  <c r="P47"/>
  <c r="P26"/>
  <c r="N86"/>
  <c r="K86"/>
  <c r="C64" l="1"/>
  <c r="C38"/>
  <c r="C28"/>
  <c r="C12"/>
  <c r="E9" i="4"/>
  <c r="E10"/>
  <c r="E11"/>
  <c r="E13"/>
  <c r="E17"/>
  <c r="E18"/>
  <c r="E20"/>
  <c r="E26"/>
  <c r="E28"/>
  <c r="E29"/>
  <c r="E33"/>
  <c r="E39"/>
  <c r="E40"/>
  <c r="E43"/>
  <c r="E46"/>
  <c r="E47"/>
  <c r="E48"/>
  <c r="E50"/>
  <c r="E55"/>
  <c r="E58"/>
  <c r="E59"/>
  <c r="E60"/>
  <c r="E63"/>
  <c r="E64"/>
  <c r="E66"/>
  <c r="E67"/>
  <c r="E69"/>
  <c r="E70"/>
  <c r="E72"/>
  <c r="E73"/>
  <c r="E74"/>
  <c r="E75"/>
  <c r="E76"/>
  <c r="E78"/>
  <c r="E79"/>
  <c r="E80"/>
  <c r="E81"/>
  <c r="E82"/>
  <c r="E83"/>
  <c r="E85"/>
  <c r="E87"/>
  <c r="E89"/>
  <c r="E91"/>
  <c r="E96"/>
  <c r="E99"/>
  <c r="E101"/>
  <c r="E102"/>
  <c r="E103"/>
  <c r="E104"/>
  <c r="E107"/>
  <c r="E109"/>
  <c r="E110"/>
  <c r="E111"/>
  <c r="E112"/>
  <c r="E115"/>
  <c r="E116"/>
  <c r="E117"/>
  <c r="E118"/>
  <c r="E119"/>
  <c r="E120"/>
  <c r="E121"/>
  <c r="E122"/>
  <c r="E123"/>
  <c r="E126"/>
  <c r="E127"/>
  <c r="E129"/>
  <c r="E130"/>
  <c r="E131"/>
  <c r="E132"/>
  <c r="E134"/>
  <c r="E136"/>
  <c r="E137"/>
  <c r="E139"/>
  <c r="E142"/>
  <c r="E143"/>
  <c r="E144"/>
  <c r="E145"/>
  <c r="E148"/>
  <c r="E151"/>
  <c r="E152"/>
  <c r="E156"/>
  <c r="E157"/>
  <c r="E161"/>
  <c r="E162"/>
  <c r="E163"/>
  <c r="E164"/>
  <c r="E169"/>
  <c r="E170"/>
  <c r="E178"/>
  <c r="E179"/>
  <c r="E183"/>
  <c r="E186"/>
  <c r="E193"/>
  <c r="E194"/>
  <c r="E195"/>
  <c r="E196"/>
  <c r="E197"/>
  <c r="E198"/>
  <c r="E199"/>
  <c r="E200"/>
  <c r="E201"/>
  <c r="E202"/>
  <c r="E203"/>
  <c r="E204"/>
  <c r="E205"/>
  <c r="E206"/>
  <c r="E207"/>
  <c r="E210"/>
  <c r="E211"/>
  <c r="E212"/>
  <c r="E213"/>
  <c r="E214"/>
  <c r="E217"/>
  <c r="E219"/>
  <c r="E6"/>
  <c r="E8"/>
  <c r="E5"/>
  <c r="E4"/>
  <c r="D218"/>
  <c r="C218"/>
  <c r="C217"/>
  <c r="D216"/>
  <c r="C216"/>
  <c r="E216" s="1"/>
  <c r="C215"/>
  <c r="C214" s="1"/>
  <c r="D214"/>
  <c r="C209"/>
  <c r="E209" s="1"/>
  <c r="C208"/>
  <c r="E208" s="1"/>
  <c r="C193"/>
  <c r="C192"/>
  <c r="E192" s="1"/>
  <c r="C191"/>
  <c r="E191" s="1"/>
  <c r="C190"/>
  <c r="D189"/>
  <c r="C188"/>
  <c r="C187" s="1"/>
  <c r="E187" s="1"/>
  <c r="D187"/>
  <c r="C183"/>
  <c r="C182" s="1"/>
  <c r="E182" s="1"/>
  <c r="D182"/>
  <c r="C181"/>
  <c r="E181" s="1"/>
  <c r="C180"/>
  <c r="E180" s="1"/>
  <c r="C179"/>
  <c r="C172"/>
  <c r="E172" s="1"/>
  <c r="C171"/>
  <c r="E171" s="1"/>
  <c r="C168"/>
  <c r="E168" s="1"/>
  <c r="D167"/>
  <c r="C164"/>
  <c r="C160"/>
  <c r="E160" s="1"/>
  <c r="C159"/>
  <c r="E159" s="1"/>
  <c r="C158"/>
  <c r="E158" s="1"/>
  <c r="C157"/>
  <c r="C155"/>
  <c r="E155" s="1"/>
  <c r="C154"/>
  <c r="D153"/>
  <c r="C152"/>
  <c r="C150"/>
  <c r="E150" s="1"/>
  <c r="C149"/>
  <c r="E149" s="1"/>
  <c r="C146"/>
  <c r="E146" s="1"/>
  <c r="C143"/>
  <c r="C140"/>
  <c r="E140" s="1"/>
  <c r="C137"/>
  <c r="C135"/>
  <c r="E135" s="1"/>
  <c r="D133"/>
  <c r="C133"/>
  <c r="E133" s="1"/>
  <c r="C128"/>
  <c r="E128" s="1"/>
  <c r="C123"/>
  <c r="C119"/>
  <c r="D114"/>
  <c r="C114"/>
  <c r="E114" s="1"/>
  <c r="C113"/>
  <c r="E113" s="1"/>
  <c r="C111"/>
  <c r="D108"/>
  <c r="C108"/>
  <c r="E108" s="1"/>
  <c r="C107"/>
  <c r="C106"/>
  <c r="E106" s="1"/>
  <c r="D105"/>
  <c r="C105"/>
  <c r="E105" s="1"/>
  <c r="C103"/>
  <c r="D100"/>
  <c r="C100"/>
  <c r="E100" s="1"/>
  <c r="C98"/>
  <c r="E98" s="1"/>
  <c r="C97"/>
  <c r="E97" s="1"/>
  <c r="D95"/>
  <c r="C95"/>
  <c r="E95" s="1"/>
  <c r="C88"/>
  <c r="E88" s="1"/>
  <c r="C87"/>
  <c r="C86"/>
  <c r="E86" s="1"/>
  <c r="D84"/>
  <c r="C84"/>
  <c r="E84" s="1"/>
  <c r="C80"/>
  <c r="C77"/>
  <c r="E77" s="1"/>
  <c r="C71"/>
  <c r="E71" s="1"/>
  <c r="C68"/>
  <c r="D65"/>
  <c r="C63"/>
  <c r="C62"/>
  <c r="E62" s="1"/>
  <c r="C61"/>
  <c r="E61" s="1"/>
  <c r="C60"/>
  <c r="C59"/>
  <c r="C57"/>
  <c r="E57" s="1"/>
  <c r="C56"/>
  <c r="E56" s="1"/>
  <c r="C55"/>
  <c r="C53"/>
  <c r="D52"/>
  <c r="C51"/>
  <c r="E51" s="1"/>
  <c r="C50"/>
  <c r="D49"/>
  <c r="C45"/>
  <c r="E45" s="1"/>
  <c r="D44"/>
  <c r="C43"/>
  <c r="C41"/>
  <c r="E41" s="1"/>
  <c r="C38"/>
  <c r="D37"/>
  <c r="C36"/>
  <c r="E36" s="1"/>
  <c r="C35"/>
  <c r="C34" s="1"/>
  <c r="E34" s="1"/>
  <c r="D34"/>
  <c r="C33"/>
  <c r="C32"/>
  <c r="D31"/>
  <c r="C30"/>
  <c r="E30" s="1"/>
  <c r="C27"/>
  <c r="E27" s="1"/>
  <c r="C26"/>
  <c r="C25"/>
  <c r="E25" s="1"/>
  <c r="D23"/>
  <c r="C22"/>
  <c r="E22" s="1"/>
  <c r="C21"/>
  <c r="E21" s="1"/>
  <c r="C20"/>
  <c r="C19"/>
  <c r="E19" s="1"/>
  <c r="C17"/>
  <c r="C16"/>
  <c r="E16" s="1"/>
  <c r="C15"/>
  <c r="E15" s="1"/>
  <c r="C14"/>
  <c r="E14" s="1"/>
  <c r="C13"/>
  <c r="C12"/>
  <c r="E12" s="1"/>
  <c r="C7"/>
  <c r="E7" s="1"/>
  <c r="C6"/>
  <c r="C4"/>
  <c r="D3"/>
  <c r="C84" i="2"/>
  <c r="C81"/>
  <c r="C78"/>
  <c r="C73"/>
  <c r="C69"/>
  <c r="C54"/>
  <c r="C18"/>
  <c r="O12"/>
  <c r="M12"/>
  <c r="G12"/>
  <c r="F12"/>
  <c r="E12"/>
  <c r="E86" s="1"/>
  <c r="D12"/>
  <c r="D86" s="1"/>
  <c r="B84"/>
  <c r="B81"/>
  <c r="B78"/>
  <c r="B73"/>
  <c r="B69"/>
  <c r="B64"/>
  <c r="B54"/>
  <c r="B47"/>
  <c r="B38"/>
  <c r="B28"/>
  <c r="B18"/>
  <c r="B86" l="1"/>
  <c r="O86"/>
  <c r="P12"/>
  <c r="E3" i="4"/>
  <c r="C37"/>
  <c r="E37" s="1"/>
  <c r="C65"/>
  <c r="E65" s="1"/>
  <c r="C153"/>
  <c r="E153" s="1"/>
  <c r="C189"/>
  <c r="E189" s="1"/>
  <c r="E68"/>
  <c r="E38"/>
  <c r="C23"/>
  <c r="E23" s="1"/>
  <c r="C44"/>
  <c r="E44" s="1"/>
  <c r="C49"/>
  <c r="E49" s="1"/>
  <c r="C167"/>
  <c r="E167" s="1"/>
  <c r="E215"/>
  <c r="E154"/>
  <c r="E35"/>
  <c r="D220"/>
  <c r="E218"/>
  <c r="E190"/>
  <c r="C3"/>
  <c r="C31"/>
  <c r="E31" s="1"/>
  <c r="C52"/>
  <c r="E52" s="1"/>
  <c r="E188"/>
  <c r="E53"/>
  <c r="E32"/>
  <c r="G86" i="2"/>
  <c r="P73"/>
  <c r="F86"/>
  <c r="C86"/>
  <c r="M86"/>
  <c r="P86" l="1"/>
  <c r="C220" i="4"/>
  <c r="E220" s="1"/>
</calcChain>
</file>

<file path=xl/sharedStrings.xml><?xml version="1.0" encoding="utf-8"?>
<sst xmlns="http://schemas.openxmlformats.org/spreadsheetml/2006/main" count="640" uniqueCount="533">
  <si>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</si>
  <si>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</si>
  <si>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</si>
  <si>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</si>
  <si>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</si>
  <si>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</si>
  <si>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</si>
  <si>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</si>
  <si>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</si>
  <si>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</si>
  <si>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</si>
  <si>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</si>
  <si>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</si>
  <si>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</si>
  <si>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</si>
  <si>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</si>
  <si>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</si>
  <si>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</si>
  <si>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</si>
  <si>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</si>
  <si>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</si>
  <si>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</si>
  <si>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</si>
  <si>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</si>
  <si>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</si>
  <si>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</si>
  <si>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</si>
  <si>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</si>
  <si>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</si>
  <si>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</si>
  <si>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</si>
  <si>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</si>
  <si>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</si>
  <si>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</si>
  <si>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</si>
  <si>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</si>
  <si>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</si>
  <si>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</si>
  <si>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</si>
  <si>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</si>
  <si>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</si>
  <si>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</si>
  <si>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</si>
  <si>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</si>
  <si>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</si>
  <si>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</si>
  <si>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</si>
  <si>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</si>
  <si>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</si>
  <si>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</si>
  <si>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</si>
  <si>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</si>
  <si>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</si>
  <si>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</si>
  <si>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</si>
  <si>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</si>
  <si>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</si>
  <si>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</si>
  <si>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</si>
  <si>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</si>
  <si>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</si>
  <si>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</si>
  <si>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</si>
  <si>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</si>
  <si>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</si>
  <si>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</si>
  <si>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</si>
  <si>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</si>
  <si>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</si>
  <si>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</si>
  <si>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</si>
  <si>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</si>
  <si>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</si>
  <si>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</si>
  <si>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</si>
  <si>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</si>
  <si>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</si>
  <si>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</si>
  <si>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</si>
  <si>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</si>
  <si>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</si>
  <si>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</si>
  <si>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</si>
  <si>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</si>
  <si>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</si>
  <si>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</si>
  <si>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</si>
  <si>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</si>
  <si>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</si>
  <si>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</si>
  <si>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</si>
  <si>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</si>
  <si>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</si>
  <si>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</si>
  <si>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</si>
  <si>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</si>
  <si>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</si>
  <si>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</si>
  <si>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</si>
  <si>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</si>
  <si>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</si>
  <si>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</si>
  <si>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</si>
  <si>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</si>
  <si>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</si>
  <si>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</si>
  <si>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</si>
  <si>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</si>
  <si>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</si>
  <si>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</si>
  <si>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</si>
  <si>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</si>
  <si>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</si>
  <si>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</si>
  <si>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</si>
  <si>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</si>
  <si>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</si>
  <si>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</si>
  <si>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</si>
  <si>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</si>
  <si>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</si>
  <si>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</si>
  <si>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</si>
  <si>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</si>
  <si>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</si>
  <si>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</si>
  <si>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</si>
  <si>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</si>
  <si>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</si>
  <si>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</si>
  <si>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</si>
  <si>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</si>
  <si>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</si>
  <si>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</si>
  <si>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</si>
  <si>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</si>
  <si>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</si>
  <si>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</si>
  <si>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</si>
  <si>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</si>
  <si>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</si>
  <si>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</si>
  <si>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</si>
  <si>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</si>
  <si>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</si>
  <si>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</si>
  <si>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</si>
  <si>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</si>
  <si>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</si>
  <si>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</si>
  <si>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</si>
  <si>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</si>
  <si>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</si>
  <si>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</si>
  <si>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</si>
  <si>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</si>
  <si>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</si>
  <si>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</si>
  <si>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</si>
  <si>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</si>
  <si>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</si>
  <si>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</si>
  <si>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</si>
  <si>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</si>
  <si>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</si>
  <si>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</si>
  <si>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</si>
  <si>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</si>
  <si>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</si>
  <si>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</si>
  <si>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</si>
  <si>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</si>
  <si>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</si>
  <si>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</si>
  <si>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</si>
  <si>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</si>
  <si>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</si>
  <si>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</si>
  <si>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</si>
  <si>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</si>
  <si>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</si>
  <si>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</si>
  <si>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</si>
  <si>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</si>
  <si>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</si>
  <si>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</si>
  <si>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</si>
  <si>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</si>
  <si>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</si>
  <si>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</si>
  <si>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</si>
  <si>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</si>
  <si>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</si>
  <si>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</si>
  <si>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</si>
  <si>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</si>
  <si>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</si>
  <si>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</si>
  <si>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</si>
  <si>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</si>
  <si>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</si>
  <si>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</si>
  <si>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</si>
  <si>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</si>
  <si>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</si>
  <si>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</si>
  <si>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</si>
  <si>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</si>
  <si>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</si>
  <si>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</si>
  <si>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</si>
  <si>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</si>
  <si>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</si>
  <si>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</si>
  <si>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</si>
  <si>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</si>
  <si>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</si>
  <si>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</si>
  <si>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</si>
  <si>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</si>
  <si>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</si>
  <si>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</si>
  <si>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</si>
  <si>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</si>
  <si>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</si>
  <si>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</si>
  <si>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</si>
  <si>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</si>
  <si>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</si>
  <si>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</si>
  <si>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</si>
  <si>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</si>
  <si>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</si>
  <si>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</si>
  <si>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</si>
  <si>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</si>
  <si>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</si>
  <si>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</si>
  <si>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</si>
  <si>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</si>
  <si>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</si>
  <si>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</si>
  <si>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</si>
  <si>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</si>
  <si>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</si>
  <si>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</si>
  <si>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</si>
  <si>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</si>
  <si>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</si>
  <si>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</si>
  <si>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</si>
  <si>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</si>
  <si>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</si>
  <si>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</si>
  <si>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</si>
  <si>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</si>
  <si>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</si>
  <si>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</si>
  <si>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</si>
  <si>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</si>
  <si>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</si>
  <si>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</si>
  <si>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</si>
  <si>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</si>
  <si>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</si>
  <si>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</si>
  <si>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</si>
  <si>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</si>
  <si>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</si>
  <si>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</si>
  <si>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</si>
  <si>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</si>
  <si>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</si>
  <si>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</si>
  <si>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</si>
  <si>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</si>
  <si>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</si>
  <si>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</si>
  <si>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</si>
  <si>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</si>
  <si>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</si>
  <si>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</si>
  <si>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</si>
  <si>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</si>
  <si>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</si>
  <si>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</si>
  <si>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</si>
  <si>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</si>
  <si>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</si>
  <si>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</si>
  <si>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</si>
  <si>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</si>
  <si>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</si>
  <si>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</si>
  <si>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</si>
  <si>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</si>
  <si>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</si>
  <si>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</si>
  <si>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</si>
  <si>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</si>
  <si>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</si>
  <si>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</si>
  <si>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</si>
  <si>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</si>
  <si>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</si>
  <si>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</si>
  <si>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</si>
  <si>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</si>
  <si>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</si>
  <si>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</si>
  <si>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</si>
  <si>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</si>
  <si>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</si>
  <si>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</si>
  <si>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</si>
  <si>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</si>
  <si>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</si>
  <si>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</si>
  <si>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</si>
  <si>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</si>
  <si>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</si>
  <si>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</si>
  <si>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</si>
  <si>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</si>
  <si>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</si>
  <si>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</si>
  <si>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</si>
  <si>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</si>
  <si>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</si>
  <si>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</si>
  <si>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</si>
  <si>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</si>
  <si>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</si>
  <si>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</si>
  <si>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</si>
  <si>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</si>
  <si>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</si>
  <si>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</si>
  <si>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</si>
  <si>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</si>
  <si>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</si>
  <si>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</si>
  <si>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</si>
  <si>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</si>
  <si>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</si>
  <si>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</si>
  <si>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</si>
  <si>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</si>
  <si>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</si>
  <si>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</si>
  <si>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</si>
  <si>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</si>
  <si>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</si>
  <si>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</si>
  <si>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</si>
  <si>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</si>
  <si>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</si>
  <si>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</si>
  <si>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</si>
  <si>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</si>
  <si>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</si>
  <si>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</si>
  <si>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</si>
  <si>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</si>
  <si>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</si>
  <si>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</si>
  <si>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</si>
  <si>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</si>
  <si>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</si>
  <si>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</si>
  <si>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</si>
  <si>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</si>
  <si>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</si>
  <si>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</si>
  <si>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</si>
  <si>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</si>
  <si>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</si>
  <si>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</si>
  <si>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</si>
  <si>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</si>
  <si>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</si>
  <si>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</si>
  <si>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</si>
  <si>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</si>
  <si>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</si>
  <si>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</si>
  <si>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</si>
  <si>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</si>
  <si>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</si>
  <si>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</si>
  <si>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</si>
  <si>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</si>
  <si>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</si>
  <si>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</si>
  <si>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</si>
  <si>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</si>
  <si>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</si>
  <si>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</si>
  <si>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</si>
  <si>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</si>
  <si>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</si>
  <si>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</si>
  <si>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</si>
  <si>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</si>
  <si>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</si>
  <si>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</si>
  <si>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</si>
  <si>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</si>
  <si>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</si>
  <si>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</si>
  <si>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</si>
  <si>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</si>
  <si>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</si>
  <si>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</si>
  <si>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</si>
  <si>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</si>
  <si>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</si>
  <si>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</si>
  <si>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</si>
  <si>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</si>
  <si>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</si>
  <si>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</si>
  <si>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</si>
  <si>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</si>
  <si>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</si>
  <si>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</si>
  <si>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</si>
  <si>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</si>
  <si>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</si>
  <si>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</si>
  <si>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</si>
  <si>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</si>
  <si>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</si>
  <si>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</si>
  <si>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</si>
  <si>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</si>
  <si>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</si>
  <si>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</si>
  <si>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</si>
  <si>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</si>
  <si>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</si>
  <si>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</si>
  <si>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</si>
  <si>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</si>
  <si>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</si>
  <si>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</si>
  <si>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</si>
  <si>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</si>
  <si>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</si>
  <si>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</si>
  <si>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</si>
  <si>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</si>
  <si>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</si>
  <si>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</si>
  <si>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</si>
  <si>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</si>
  <si>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</si>
  <si>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</si>
  <si>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</si>
  <si>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</si>
  <si>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</si>
  <si>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</si>
  <si>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</si>
  <si>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</si>
  <si>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</si>
  <si>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</si>
  <si>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</si>
  <si>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</si>
  <si>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</si>
  <si>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</si>
  <si>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</si>
  <si>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</si>
  <si>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</si>
  <si>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</si>
  <si>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</si>
  <si>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</si>
  <si>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</si>
  <si>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</si>
  <si>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</si>
  <si>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</si>
  <si>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</si>
  <si>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</si>
  <si>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</si>
  <si>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</si>
  <si>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</si>
  <si>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</si>
  <si>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</si>
  <si>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</si>
  <si>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</si>
  <si>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</si>
  <si>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</si>
  <si>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</si>
  <si>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</si>
  <si>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</si>
  <si>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</si>
  <si>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</si>
  <si>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</si>
  <si>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</si>
  <si>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</si>
  <si>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</si>
  <si>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</si>
  <si>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</si>
  <si>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</si>
  <si>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</si>
  <si>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</si>
  <si>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</si>
  <si>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</si>
  <si>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</si>
  <si>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</si>
  <si>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</si>
  <si>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</si>
  <si>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</si>
  <si>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</si>
  <si>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</si>
  <si>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</si>
  <si>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</si>
  <si>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</si>
  <si>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</si>
  <si>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</si>
  <si>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</si>
  <si>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</si>
  <si>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</si>
  <si>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</si>
  <si>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</si>
  <si>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</si>
  <si>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</si>
  <si>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</si>
  <si>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</si>
  <si>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</si>
  <si>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</si>
  <si>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</si>
  <si>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</si>
  <si>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TOTAL EJECUTADO,………………………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</si>
</sst>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0" fillId="0" borderId="0" xfId="0" applyNumberFormat="1"/>
    <xf numFmtId="43" fontId="0" fillId="0" borderId="18" xfId="0" applyNumberFormat="1" applyBorder="1"/>
    <xf numFmtId="43" fontId="3" fillId="0" borderId="19" xfId="0" applyNumberFormat="1" applyFont="1" applyBorder="1"/>
    <xf numFmtId="0" fontId="0" fillId="0" borderId="0" xfId="0" applyAlignment="1">
      <alignment horizontal="right"/>
    </xf>
    <xf numFmtId="0" fontId="0" fillId="0" borderId="17" xfId="0" applyBorder="1" applyAlignment="1">
      <alignment vertical="center" wrapText="1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86</xdr:row>
      <xdr:rowOff>47625</xdr:rowOff>
    </xdr:from>
    <xdr:to>
      <xdr:col>7</xdr:col>
      <xdr:colOff>57150</xdr:colOff>
      <xdr:row>93</xdr:row>
      <xdr:rowOff>66675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500" y="16840200"/>
          <a:ext cx="28479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B76" workbookViewId="0">
      <selection activeCell="K94" sqref="K94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3" width="15.140625" style="16" bestFit="1" customWidth="1"/>
    <col min="14" max="14" width="15.85546875" style="16" customWidth="1"/>
    <col min="15" max="15" width="14" style="16" customWidth="1"/>
    <col min="16" max="16" width="16.85546875" style="16" bestFit="1" customWidth="1"/>
  </cols>
  <sheetData>
    <row r="3" spans="1:17" ht="28.5" customHeight="1">
      <c r="A3" s="105" t="s">
        <v>516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1" customHeight="1">
      <c r="A4" s="107" t="s">
        <v>517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7" ht="15.75">
      <c r="A5" s="112" t="s">
        <v>522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7" ht="15.75" customHeight="1">
      <c r="A6" s="114" t="s">
        <v>518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7" ht="15.75" customHeight="1">
      <c r="A7" s="101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1:17" ht="25.5" customHeight="1">
      <c r="A9" s="109" t="s">
        <v>66</v>
      </c>
      <c r="B9" s="110" t="s">
        <v>96</v>
      </c>
      <c r="C9" s="110" t="s">
        <v>95</v>
      </c>
      <c r="D9" s="102" t="s">
        <v>93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7">
      <c r="A10" s="109"/>
      <c r="B10" s="111"/>
      <c r="C10" s="111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526</v>
      </c>
      <c r="L10" s="20" t="s">
        <v>527</v>
      </c>
      <c r="M10" s="20" t="s">
        <v>528</v>
      </c>
      <c r="N10" s="20" t="s">
        <v>529</v>
      </c>
      <c r="O10" s="21" t="s">
        <v>530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85">
        <f>+H13+H14+H15+H16+H17</f>
        <v>104763674.81</v>
      </c>
      <c r="I12" s="85">
        <f>+I13+I14+I15+I16+I17</f>
        <v>107533247.07000001</v>
      </c>
      <c r="J12" s="85">
        <f>+J13+J14+J15+J17</f>
        <v>106147766.91</v>
      </c>
      <c r="K12" s="85">
        <f>+K13+K14+K15+K16+K17</f>
        <v>106033332.51999998</v>
      </c>
      <c r="L12" s="85">
        <f>+L13+L14+L15+L16+L17</f>
        <v>107872492.72999999</v>
      </c>
      <c r="M12" s="15">
        <f t="shared" si="0"/>
        <v>107491513.34</v>
      </c>
      <c r="N12" s="85">
        <f>+N13+N14+N15+N16+N17</f>
        <v>107404449.03000002</v>
      </c>
      <c r="O12" s="15">
        <f t="shared" si="0"/>
        <v>0</v>
      </c>
      <c r="P12" s="15">
        <f>+O12+N12+M12+L12+K12+J12+I12+H12+G12+F12+E12+D12</f>
        <v>1162286620.0999999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>
        <f>76870818.09+15800000</f>
        <v>92670818.090000004</v>
      </c>
      <c r="K13" s="87">
        <f>76692245.6+16000000</f>
        <v>92692245.599999994</v>
      </c>
      <c r="L13" s="87">
        <f>78084855.44+16100000+86997.17</f>
        <v>94271852.609999999</v>
      </c>
      <c r="M13" s="16">
        <f>77784444.5+16042600</f>
        <v>93827044.5</v>
      </c>
      <c r="N13" s="87">
        <f>77977063.68+15800000</f>
        <v>93777063.680000007</v>
      </c>
      <c r="P13" s="16">
        <f>+O13+N13+M13+L13+K13+I13+H13+G13+F13+D13+E13+J13</f>
        <v>1018094889.8600001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>
        <f>3072071+350000+66500+7750274.99</f>
        <v>11238845.99</v>
      </c>
      <c r="K14" s="90">
        <f>3012655+350000+66500+7757400</f>
        <v>11186555</v>
      </c>
      <c r="L14" s="87">
        <f>3158055+350000+66500+7800770</f>
        <v>11375325</v>
      </c>
      <c r="M14" s="16">
        <f>3082950+350000+66500+7811385</f>
        <v>11310835</v>
      </c>
      <c r="N14" s="87">
        <f>3134100+350000+66500+7854515</f>
        <v>11405115</v>
      </c>
      <c r="P14" s="16">
        <f t="shared" ref="P14:P76" si="1">+O14+N14+M14+L14+K14+I14+H14+G14+F14+D14+E14+J14</f>
        <v>120721366.98999999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>
        <v>211286.45</v>
      </c>
      <c r="K15" s="91">
        <f>37301.59+101840.76</f>
        <v>139142.34999999998</v>
      </c>
      <c r="L15" s="87">
        <f>107192.88+29395.47</f>
        <v>136588.35</v>
      </c>
      <c r="M15" s="16">
        <f>201843.96+60896.37</f>
        <v>262740.33</v>
      </c>
      <c r="N15" s="87">
        <v>126477.92</v>
      </c>
      <c r="P15" s="16">
        <f>+O15+N15+M15+L15+K15+I15+H15+G15+F15+D15+E15+J15</f>
        <v>1713160.97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87">
        <v>0</v>
      </c>
      <c r="L16" s="87">
        <v>0</v>
      </c>
      <c r="M16" s="16">
        <v>0</v>
      </c>
      <c r="N16" s="87">
        <v>0</v>
      </c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>
        <f>1754408.33+272408.05</f>
        <v>2026816.3800000001</v>
      </c>
      <c r="K17" s="90">
        <f>1744828.05+270561.52</f>
        <v>2015389.57</v>
      </c>
      <c r="L17" s="87">
        <f>1808016.12+280710.65</f>
        <v>2088726.77</v>
      </c>
      <c r="M17" s="16">
        <f>1809891.81+281001.7</f>
        <v>2090893.51</v>
      </c>
      <c r="N17" s="87">
        <f>1814064.08+281728.35</f>
        <v>2095792.4300000002</v>
      </c>
      <c r="P17" s="16">
        <f>+O17+N17+M17+L17+K17+I17+H17+G17+F17+D17+E17+J17</f>
        <v>21757202.280000001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 t="shared" ref="D18:L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15">
        <f t="shared" si="3"/>
        <v>11791527.32</v>
      </c>
      <c r="K18" s="15">
        <f t="shared" si="3"/>
        <v>14131181.42</v>
      </c>
      <c r="L18" s="15">
        <f t="shared" si="3"/>
        <v>11918717.620000001</v>
      </c>
      <c r="M18" s="15">
        <f>+M19+M20+M21+M22+M23+M24+M25+M26+M27</f>
        <v>8761706.0700000003</v>
      </c>
      <c r="N18" s="15">
        <f>+N19+N20+N21+N22+N23+N24+N25+N26+N27</f>
        <v>16689206.610000001</v>
      </c>
      <c r="O18" s="15"/>
      <c r="P18" s="15">
        <f>+O18+N18+M18+L18+K18+J18+I18+H18+G18+F18+E18+D18</f>
        <v>245447947.84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>
        <v>5079643.1900000004</v>
      </c>
      <c r="K19" s="90">
        <v>5315622.78</v>
      </c>
      <c r="L19" s="87">
        <v>5105466.54</v>
      </c>
      <c r="M19" s="16">
        <v>2205530.19</v>
      </c>
      <c r="N19" s="87">
        <v>8132680.9400000004</v>
      </c>
      <c r="P19" s="16">
        <f>+O19+N19+M19+L19+K19+I19+H19+G19+F19+D19+E19+J19</f>
        <v>51577556.539999999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>
        <v>0</v>
      </c>
      <c r="J20" s="12">
        <v>0</v>
      </c>
      <c r="K20" s="90">
        <v>169035</v>
      </c>
      <c r="L20" s="87">
        <v>667.84</v>
      </c>
      <c r="M20" s="16">
        <v>0</v>
      </c>
      <c r="N20" s="87">
        <v>0</v>
      </c>
      <c r="P20" s="16">
        <f t="shared" si="1"/>
        <v>295988.74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>
        <v>408200</v>
      </c>
      <c r="K21" s="90">
        <v>669700</v>
      </c>
      <c r="L21" s="87">
        <v>458800</v>
      </c>
      <c r="M21" s="16">
        <v>236100</v>
      </c>
      <c r="N21" s="87">
        <v>575300</v>
      </c>
      <c r="P21" s="16">
        <f t="shared" si="1"/>
        <v>5669280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>
        <v>48000</v>
      </c>
      <c r="K22" s="90">
        <v>48000</v>
      </c>
      <c r="L22" s="87">
        <v>44000</v>
      </c>
      <c r="M22" s="16">
        <v>46000</v>
      </c>
      <c r="N22" s="87">
        <v>44000</v>
      </c>
      <c r="P22" s="16">
        <f t="shared" si="1"/>
        <v>530460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>
        <v>986553.26</v>
      </c>
      <c r="K23" s="90">
        <v>1358561.76</v>
      </c>
      <c r="L23" s="87">
        <v>855309.13</v>
      </c>
      <c r="M23" s="16">
        <v>1644576.14</v>
      </c>
      <c r="N23" s="87">
        <v>1132212.94</v>
      </c>
      <c r="P23" s="16">
        <f t="shared" si="1"/>
        <v>120766507.68000001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>
        <v>7430.42</v>
      </c>
      <c r="K24" s="90">
        <v>4965.51</v>
      </c>
      <c r="L24" s="87">
        <v>47241</v>
      </c>
      <c r="M24" s="16">
        <v>0</v>
      </c>
      <c r="N24" s="87">
        <v>0</v>
      </c>
      <c r="P24" s="16">
        <f t="shared" si="1"/>
        <v>1950510.7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>
        <v>106897.52</v>
      </c>
      <c r="K25" s="90">
        <v>2234125.12</v>
      </c>
      <c r="L25" s="87">
        <v>588618.73</v>
      </c>
      <c r="M25" s="16">
        <v>104473.99</v>
      </c>
      <c r="N25" s="87">
        <v>6416.48</v>
      </c>
      <c r="P25" s="16">
        <f t="shared" si="1"/>
        <v>4014967.4400000004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>
        <v>1887092.93</v>
      </c>
      <c r="K26" s="90">
        <v>1063461.25</v>
      </c>
      <c r="L26" s="87">
        <v>1510700.38</v>
      </c>
      <c r="M26" s="16">
        <v>647023.75</v>
      </c>
      <c r="N26" s="87">
        <v>2144166.25</v>
      </c>
      <c r="P26" s="16">
        <f t="shared" si="1"/>
        <v>23316682.739999998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>
        <v>3267710</v>
      </c>
      <c r="K27" s="87">
        <v>3267710</v>
      </c>
      <c r="L27" s="87">
        <v>3307914</v>
      </c>
      <c r="M27" s="16">
        <v>3878002</v>
      </c>
      <c r="N27" s="87">
        <v>4654430</v>
      </c>
      <c r="P27" s="16">
        <f t="shared" si="1"/>
        <v>37325994</v>
      </c>
    </row>
    <row r="28" spans="1:16">
      <c r="A28" s="3" t="s">
        <v>17</v>
      </c>
      <c r="B28" s="15">
        <f t="shared" ref="B28:N28" si="4">+B29+B30+B31+B32+B33+B34+B35+B36+B37</f>
        <v>73759603.319999993</v>
      </c>
      <c r="C28" s="15">
        <f t="shared" si="4"/>
        <v>73759603.319999993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15">
        <f t="shared" si="4"/>
        <v>17019093.009999998</v>
      </c>
      <c r="K28" s="15">
        <f t="shared" si="4"/>
        <v>8455997.9499999993</v>
      </c>
      <c r="L28" s="15">
        <f t="shared" si="4"/>
        <v>11828631.810000001</v>
      </c>
      <c r="M28" s="15">
        <f t="shared" si="4"/>
        <v>7136644.4000000004</v>
      </c>
      <c r="N28" s="15">
        <f t="shared" si="4"/>
        <v>7653339</v>
      </c>
      <c r="O28" s="15"/>
      <c r="P28" s="15">
        <f>+O28+N28+M28+L28+K28+J28+I28+H28+G28+F28+E28+D28</f>
        <v>118892389.95999999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>
        <v>932.3</v>
      </c>
      <c r="K29" s="90">
        <v>3260</v>
      </c>
      <c r="L29" s="87">
        <v>41589.339999999997</v>
      </c>
      <c r="M29" s="16">
        <v>5567.97</v>
      </c>
      <c r="N29" s="87">
        <v>2655182.85</v>
      </c>
      <c r="P29" s="16">
        <f t="shared" si="1"/>
        <v>6029435.8600000003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>
        <v>4600857.93</v>
      </c>
      <c r="K30" s="92">
        <v>3080211.75</v>
      </c>
      <c r="L30" s="87">
        <v>599931.5</v>
      </c>
      <c r="M30" s="16">
        <v>0</v>
      </c>
      <c r="N30" s="87">
        <v>3480433.6</v>
      </c>
      <c r="P30" s="16">
        <f t="shared" si="1"/>
        <v>27438422.829999998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>
        <v>453796.98</v>
      </c>
      <c r="K31" s="91">
        <v>109.95</v>
      </c>
      <c r="L31" s="87">
        <v>133600</v>
      </c>
      <c r="M31" s="16">
        <v>9175.68</v>
      </c>
      <c r="N31" s="87">
        <v>177587.52</v>
      </c>
      <c r="P31" s="16">
        <f t="shared" si="1"/>
        <v>1506138.3699999999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>
        <v>2605930</v>
      </c>
      <c r="K32" s="87">
        <v>0</v>
      </c>
      <c r="L32" s="87">
        <v>0</v>
      </c>
      <c r="M32" s="16">
        <v>1100620</v>
      </c>
      <c r="N32" s="87">
        <v>0</v>
      </c>
      <c r="P32" s="16">
        <f t="shared" si="1"/>
        <v>7629122.2999999998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>
        <v>1483189.56</v>
      </c>
      <c r="K33" s="92">
        <v>6262.05</v>
      </c>
      <c r="L33" s="87">
        <v>2305476.13</v>
      </c>
      <c r="M33" s="16">
        <v>1517.51</v>
      </c>
      <c r="N33" s="87">
        <v>57501.9</v>
      </c>
      <c r="P33" s="16">
        <f t="shared" si="1"/>
        <v>4090685.7399999998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>
        <v>428461.35</v>
      </c>
      <c r="K34" s="92">
        <v>4225.46</v>
      </c>
      <c r="L34" s="87">
        <v>538191.01</v>
      </c>
      <c r="M34" s="16">
        <v>21409.29</v>
      </c>
      <c r="N34" s="87">
        <v>7842.34</v>
      </c>
      <c r="P34" s="16">
        <f t="shared" si="1"/>
        <v>4342640.96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>
        <v>4693321.6900000004</v>
      </c>
      <c r="K35" s="92">
        <v>5156364.67</v>
      </c>
      <c r="L35" s="87">
        <v>5716548.0899999999</v>
      </c>
      <c r="M35" s="16">
        <v>5856811.6100000003</v>
      </c>
      <c r="N35" s="87">
        <v>602020.04</v>
      </c>
      <c r="P35" s="16">
        <f t="shared" si="1"/>
        <v>57962022.510000005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87">
        <v>0</v>
      </c>
      <c r="L36" s="87">
        <v>0</v>
      </c>
      <c r="M36" s="16">
        <v>0</v>
      </c>
      <c r="N36" s="87">
        <v>0</v>
      </c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>
        <v>2752603.2</v>
      </c>
      <c r="K37" s="90">
        <v>205564.07</v>
      </c>
      <c r="L37" s="87">
        <v>2493295.7400000002</v>
      </c>
      <c r="M37" s="16">
        <v>141542.34</v>
      </c>
      <c r="N37" s="87">
        <v>672770.75</v>
      </c>
      <c r="P37" s="16">
        <f t="shared" si="1"/>
        <v>9893921.3900000006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 t="shared" ref="D38:J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15">
        <f t="shared" si="5"/>
        <v>629379.41</v>
      </c>
      <c r="K38" s="15">
        <f>+K39+K40+K41+K42+K43+K44+K45+K46+K47+K48+K49+K50+K51+K52+K53</f>
        <v>705477.53</v>
      </c>
      <c r="L38" s="15">
        <f>+L39+L40+L41+L42+L43+L44+L45+L46+L47+L48+L49+L50+L51+L52+L53</f>
        <v>570699.43999999994</v>
      </c>
      <c r="M38" s="15">
        <f>+M39+M40+M41+M42+M43+M44+M45+M46+M47+M48+M49+M50+M51+M52+M53</f>
        <v>520483</v>
      </c>
      <c r="N38" s="15">
        <f>+N39+N40+N41+N42+N43+N44+N45+N46+N47+N48+N49+N50+N51+N52+N53</f>
        <v>651931.13</v>
      </c>
      <c r="O38" s="15"/>
      <c r="P38" s="15">
        <f>+O38+N38+M38+L38+K38+J38+I38+H38+G38+F38+E38+D38</f>
        <v>6862859.9999999991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>
        <v>629379.41</v>
      </c>
      <c r="K39" s="90">
        <v>705477.53</v>
      </c>
      <c r="L39" s="87">
        <v>570699.43999999994</v>
      </c>
      <c r="M39" s="16">
        <v>520483</v>
      </c>
      <c r="N39" s="87">
        <v>651931.13</v>
      </c>
      <c r="P39" s="16">
        <f t="shared" si="1"/>
        <v>6778384.9999999991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87">
        <v>0</v>
      </c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87">
        <v>0</v>
      </c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P42" s="16">
        <f t="shared" si="1"/>
        <v>84475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87">
        <v>0</v>
      </c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87">
        <v>0</v>
      </c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87">
        <v>0</v>
      </c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87">
        <v>0</v>
      </c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87">
        <v>0</v>
      </c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87">
        <v>0</v>
      </c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87">
        <v>0</v>
      </c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87">
        <v>0</v>
      </c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87">
        <v>0</v>
      </c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8605867.4399999995</v>
      </c>
      <c r="D54" s="13">
        <f t="shared" ref="D54:K54" si="7">+D55+D56+D57+D58+D59+D60+D61+D62+D63</f>
        <v>97066.25</v>
      </c>
      <c r="E54" s="13">
        <f t="shared" si="7"/>
        <v>1185851.6200000001</v>
      </c>
      <c r="F54" s="13">
        <f t="shared" si="7"/>
        <v>1594983.51</v>
      </c>
      <c r="G54" s="13">
        <f t="shared" si="7"/>
        <v>1276293.28</v>
      </c>
      <c r="H54" s="13">
        <f t="shared" si="7"/>
        <v>54260164.829999998</v>
      </c>
      <c r="I54" s="13">
        <f t="shared" si="7"/>
        <v>34692600</v>
      </c>
      <c r="J54" s="13">
        <f t="shared" si="7"/>
        <v>0</v>
      </c>
      <c r="K54" s="13">
        <f t="shared" si="7"/>
        <v>0</v>
      </c>
      <c r="L54" s="13">
        <f>+L55+L56+L57+L58+L59+L60+L61+L62+L63</f>
        <v>1021476.72</v>
      </c>
      <c r="M54" s="13">
        <f>+M55+M56+M57+M58+M59+M60+M61+M62+M63</f>
        <v>451002.29</v>
      </c>
      <c r="N54" s="13">
        <f>+N55+N56+N57+N58+N59+N60+N61+N62+N63</f>
        <v>0</v>
      </c>
      <c r="O54" s="13"/>
      <c r="P54" s="15">
        <f>+O54+N54+M54+L54+K54+J54+I54+H54+G54+F54+E54+D54</f>
        <v>94579438.500000015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>
        <v>0</v>
      </c>
      <c r="K55" s="12">
        <v>0</v>
      </c>
      <c r="L55" s="87">
        <v>594581.82999999996</v>
      </c>
      <c r="M55" s="16">
        <v>0</v>
      </c>
      <c r="N55" s="87">
        <v>0</v>
      </c>
      <c r="P55" s="16">
        <f t="shared" si="1"/>
        <v>4290489.26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>
        <v>0</v>
      </c>
      <c r="K56" s="12">
        <v>0</v>
      </c>
      <c r="L56" s="87">
        <v>0</v>
      </c>
      <c r="M56" s="87">
        <v>0</v>
      </c>
      <c r="N56" s="87">
        <v>0</v>
      </c>
      <c r="O56" s="87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>
        <v>0</v>
      </c>
      <c r="K57" s="12">
        <v>0</v>
      </c>
      <c r="L57" s="87">
        <v>0</v>
      </c>
      <c r="M57" s="87">
        <v>0</v>
      </c>
      <c r="N57" s="87">
        <v>0</v>
      </c>
      <c r="O57" s="87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12">
        <v>0</v>
      </c>
      <c r="K58" s="12">
        <v>0</v>
      </c>
      <c r="L58" s="87">
        <v>0</v>
      </c>
      <c r="M58" s="87">
        <v>0</v>
      </c>
      <c r="N58" s="87">
        <v>0</v>
      </c>
      <c r="O58" s="87"/>
      <c r="P58" s="16">
        <f t="shared" si="1"/>
        <v>53356874.829999998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12">
        <v>0</v>
      </c>
      <c r="K59" s="12">
        <v>0</v>
      </c>
      <c r="L59" s="87">
        <v>426894.89</v>
      </c>
      <c r="M59" s="87">
        <v>451002.29</v>
      </c>
      <c r="N59" s="87">
        <v>0</v>
      </c>
      <c r="O59" s="87"/>
      <c r="P59" s="16">
        <f t="shared" si="1"/>
        <v>2142408.16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>
        <v>0</v>
      </c>
      <c r="K60" s="12">
        <v>0</v>
      </c>
      <c r="L60" s="87">
        <v>0</v>
      </c>
      <c r="M60" s="87">
        <v>0</v>
      </c>
      <c r="N60" s="87">
        <v>0</v>
      </c>
      <c r="O60" s="87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2">
        <v>0</v>
      </c>
      <c r="L61" s="87">
        <v>0</v>
      </c>
      <c r="M61" s="87">
        <v>0</v>
      </c>
      <c r="N61" s="87">
        <v>0</v>
      </c>
      <c r="O61" s="87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>
        <v>0</v>
      </c>
      <c r="K62" s="87">
        <v>0</v>
      </c>
      <c r="L62" s="87">
        <v>0</v>
      </c>
      <c r="M62" s="87">
        <v>0</v>
      </c>
      <c r="N62" s="87">
        <v>0</v>
      </c>
      <c r="O62" s="87"/>
      <c r="P62" s="16">
        <f t="shared" si="1"/>
        <v>34789666.25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87">
        <v>0</v>
      </c>
      <c r="L63" s="87">
        <v>0</v>
      </c>
      <c r="M63" s="87">
        <v>0</v>
      </c>
      <c r="N63" s="87">
        <v>0</v>
      </c>
      <c r="O63" s="87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8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L64" si="9">+G65+G66+G67+G68</f>
        <v>0</v>
      </c>
      <c r="H64" s="15">
        <f t="shared" si="9"/>
        <v>0</v>
      </c>
      <c r="I64" s="15">
        <f t="shared" si="9"/>
        <v>1229339.83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ref="M64:N64" si="10">+M65+M66+M67+M68</f>
        <v>0</v>
      </c>
      <c r="N64" s="15">
        <f t="shared" si="10"/>
        <v>0</v>
      </c>
      <c r="O64" s="15"/>
      <c r="P64" s="15">
        <f>+O64+N64+M64+L64+K64+J64+I64+H64+G64+F64+E64+D64</f>
        <v>2968036.74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>
        <v>0</v>
      </c>
      <c r="K65" s="87">
        <v>0</v>
      </c>
      <c r="L65" s="87">
        <v>0</v>
      </c>
      <c r="M65" s="87">
        <v>0</v>
      </c>
      <c r="N65" s="87">
        <v>0</v>
      </c>
      <c r="P65" s="16">
        <f t="shared" si="1"/>
        <v>2968036.74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87">
        <v>0</v>
      </c>
      <c r="L66" s="87">
        <v>0</v>
      </c>
      <c r="M66" s="87">
        <v>0</v>
      </c>
      <c r="N66" s="87">
        <v>0</v>
      </c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87">
        <v>0</v>
      </c>
      <c r="L67" s="87">
        <v>0</v>
      </c>
      <c r="M67" s="87">
        <v>0</v>
      </c>
      <c r="N67" s="87">
        <v>0</v>
      </c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87">
        <v>0</v>
      </c>
      <c r="L68" s="87">
        <v>0</v>
      </c>
      <c r="M68" s="87">
        <v>0</v>
      </c>
      <c r="N68" s="87">
        <v>0</v>
      </c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11">+C70+C71+C72</f>
        <v>2004000</v>
      </c>
      <c r="D69" s="15">
        <f t="shared" ref="D69:K69" si="12">+D70+D71+D72</f>
        <v>160000</v>
      </c>
      <c r="E69" s="15">
        <f t="shared" si="12"/>
        <v>160000</v>
      </c>
      <c r="F69" s="15">
        <f t="shared" si="12"/>
        <v>160000</v>
      </c>
      <c r="G69" s="15">
        <f t="shared" si="12"/>
        <v>160000</v>
      </c>
      <c r="H69" s="15">
        <f t="shared" si="12"/>
        <v>160000</v>
      </c>
      <c r="I69" s="15">
        <f t="shared" si="12"/>
        <v>160000</v>
      </c>
      <c r="J69" s="15">
        <f t="shared" si="12"/>
        <v>160000</v>
      </c>
      <c r="K69" s="15">
        <f t="shared" si="12"/>
        <v>160000</v>
      </c>
      <c r="L69" s="15">
        <f>+L70+L71+L72</f>
        <v>160000</v>
      </c>
      <c r="M69" s="15">
        <f>+M70+M71+M72</f>
        <v>160000</v>
      </c>
      <c r="N69" s="15">
        <f>+N70+N71+N72</f>
        <v>210000</v>
      </c>
      <c r="O69" s="15"/>
      <c r="P69" s="15">
        <f>+O69+N69+M69+L69+K69+J69+I69+H69+G69+F69+E69+D69</f>
        <v>1810000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>
        <v>0</v>
      </c>
      <c r="L70" s="87">
        <v>0</v>
      </c>
      <c r="M70" s="87">
        <v>0</v>
      </c>
      <c r="N70" s="87">
        <v>0</v>
      </c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>
        <v>0</v>
      </c>
      <c r="L71" s="87">
        <v>0</v>
      </c>
      <c r="M71" s="87">
        <v>0</v>
      </c>
      <c r="N71" s="87">
        <v>0</v>
      </c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87">
        <v>160000</v>
      </c>
      <c r="L72" s="87">
        <v>160000</v>
      </c>
      <c r="M72" s="16">
        <v>160000</v>
      </c>
      <c r="N72" s="87">
        <v>210000</v>
      </c>
      <c r="P72" s="16">
        <f t="shared" si="1"/>
        <v>1810000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13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87">
        <v>0</v>
      </c>
      <c r="M73" s="87">
        <v>0</v>
      </c>
      <c r="N73" s="87">
        <v>0</v>
      </c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88">
        <v>0</v>
      </c>
      <c r="K74" s="88">
        <v>0</v>
      </c>
      <c r="L74" s="87">
        <v>0</v>
      </c>
      <c r="M74" s="87">
        <v>0</v>
      </c>
      <c r="N74" s="87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87">
        <v>0</v>
      </c>
      <c r="M75" s="87">
        <v>0</v>
      </c>
      <c r="N75" s="87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87">
        <v>0</v>
      </c>
      <c r="M76" s="87">
        <v>0</v>
      </c>
      <c r="N76" s="87">
        <v>0</v>
      </c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14">+C79+C80</f>
        <v>0</v>
      </c>
      <c r="D78" s="15">
        <f>+D79+D80</f>
        <v>0</v>
      </c>
      <c r="E78" s="15">
        <f t="shared" ref="E78:F78" si="15">+E79+E80</f>
        <v>0</v>
      </c>
      <c r="F78" s="15">
        <f t="shared" si="15"/>
        <v>0</v>
      </c>
      <c r="G78" s="15"/>
      <c r="H78" s="12">
        <v>0</v>
      </c>
      <c r="I78" s="12">
        <v>0</v>
      </c>
      <c r="J78" s="12">
        <v>0</v>
      </c>
      <c r="K78" s="89">
        <v>0</v>
      </c>
      <c r="L78" s="89">
        <v>0</v>
      </c>
      <c r="M78" s="89">
        <v>0</v>
      </c>
      <c r="N78" s="89">
        <v>0</v>
      </c>
      <c r="O78" s="89"/>
      <c r="P78" s="89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89">
        <v>0</v>
      </c>
      <c r="L80" s="89">
        <v>0</v>
      </c>
      <c r="M80" s="89">
        <v>0</v>
      </c>
      <c r="N80" s="89">
        <v>0</v>
      </c>
      <c r="O80" s="89"/>
      <c r="P80" s="89">
        <v>0</v>
      </c>
    </row>
    <row r="81" spans="1:16">
      <c r="A81" s="3" t="s">
        <v>73</v>
      </c>
      <c r="B81" s="15">
        <f>+B82+B83</f>
        <v>0</v>
      </c>
      <c r="C81" s="15">
        <f t="shared" ref="C81" si="16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89">
        <v>0</v>
      </c>
      <c r="L81" s="89">
        <v>0</v>
      </c>
      <c r="M81" s="89">
        <v>0</v>
      </c>
      <c r="N81" s="89">
        <v>0</v>
      </c>
      <c r="O81" s="89"/>
      <c r="P81" s="89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89">
        <v>0</v>
      </c>
      <c r="L82" s="89">
        <v>0</v>
      </c>
      <c r="M82" s="89">
        <v>0</v>
      </c>
      <c r="N82" s="89">
        <v>0</v>
      </c>
      <c r="O82" s="89"/>
      <c r="P82" s="89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89">
        <v>0</v>
      </c>
      <c r="L83" s="89">
        <v>0</v>
      </c>
      <c r="M83" s="89">
        <v>0</v>
      </c>
      <c r="N83" s="89">
        <v>0</v>
      </c>
      <c r="O83" s="89"/>
      <c r="P83" s="89">
        <v>0</v>
      </c>
    </row>
    <row r="84" spans="1:16">
      <c r="A84" s="3" t="s">
        <v>76</v>
      </c>
      <c r="B84" s="15">
        <f>+B85</f>
        <v>0</v>
      </c>
      <c r="C84" s="15">
        <f t="shared" ref="C84" si="17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/>
      <c r="P84" s="89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89">
        <v>0</v>
      </c>
      <c r="L85" s="89">
        <v>0</v>
      </c>
      <c r="M85" s="89">
        <v>0</v>
      </c>
      <c r="N85" s="89">
        <v>0</v>
      </c>
      <c r="O85" s="89"/>
      <c r="P85" s="89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8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285739851.60999995</v>
      </c>
      <c r="J86" s="19">
        <f>+J69+J54+J38+J28+J18+J12+J64+J73</f>
        <v>135747766.65000001</v>
      </c>
      <c r="K86" s="19">
        <f>+K69+K54+K38+K28+K18+K12+K64+K73</f>
        <v>129485989.41999999</v>
      </c>
      <c r="L86" s="19">
        <f>+L12+L18+L28+L38+L54+L69</f>
        <v>133372018.31999999</v>
      </c>
      <c r="M86" s="19">
        <f>+M69+M54+M38+M28+M18+M12</f>
        <v>124521349.10000001</v>
      </c>
      <c r="N86" s="19">
        <f>+N69+N54+N38+N28+N18+N12+N64</f>
        <v>132608925.77000001</v>
      </c>
      <c r="O86" s="19">
        <f>+O69+O54+O38+O28+O18+O12+O64</f>
        <v>0</v>
      </c>
      <c r="P86" s="19">
        <f>+P69+P54+P38+P28+P18+P12+P73+P64</f>
        <v>1632847293.1399999</v>
      </c>
    </row>
    <row r="87" spans="1:16">
      <c r="H87" s="12"/>
      <c r="I87" s="12"/>
      <c r="J87" s="12"/>
      <c r="K87" s="87"/>
      <c r="L87" s="87"/>
    </row>
    <row r="88" spans="1:16">
      <c r="H88" s="86"/>
      <c r="I88" s="13"/>
    </row>
    <row r="92" spans="1:16" ht="21.75" thickBot="1">
      <c r="A92" s="115" t="s">
        <v>531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1:16" ht="30.75" thickBot="1">
      <c r="A93" s="100" t="s">
        <v>519</v>
      </c>
      <c r="G93" s="95"/>
      <c r="H93" s="95"/>
      <c r="I93" s="95"/>
      <c r="J93" s="95"/>
    </row>
    <row r="94" spans="1:16" ht="30.75" thickBot="1">
      <c r="A94" s="93" t="s">
        <v>520</v>
      </c>
    </row>
    <row r="95" spans="1:16" ht="60.75" thickBot="1">
      <c r="A95" s="94" t="s">
        <v>521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5" t="s">
        <v>78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3:17" ht="21" customHeight="1">
      <c r="C4" s="107" t="s">
        <v>67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3:17" ht="15.75">
      <c r="C5" s="112" t="s">
        <v>68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3:17" ht="15.75" customHeight="1">
      <c r="C6" s="114" t="s">
        <v>94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3:17" ht="15.75" customHeight="1">
      <c r="C7" s="101" t="s">
        <v>79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1"/>
  <sheetViews>
    <sheetView topLeftCell="A220" workbookViewId="0">
      <selection activeCell="B230" sqref="B23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16" t="s">
        <v>98</v>
      </c>
      <c r="B1" s="118" t="s">
        <v>99</v>
      </c>
      <c r="C1" s="23">
        <v>2021</v>
      </c>
      <c r="D1" s="24" t="s">
        <v>100</v>
      </c>
      <c r="E1" s="121"/>
    </row>
    <row r="2" spans="1:5" ht="16.5" thickBot="1">
      <c r="A2" s="117"/>
      <c r="B2" s="119"/>
      <c r="C2" s="76" t="s">
        <v>101</v>
      </c>
      <c r="D2" s="77" t="s">
        <v>102</v>
      </c>
      <c r="E2" s="122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20" t="s">
        <v>514</v>
      </c>
      <c r="B220" s="120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  <row r="223" spans="1:5">
      <c r="A223" s="3" t="s">
        <v>1</v>
      </c>
      <c r="C223" s="96">
        <v>627337065.56999993</v>
      </c>
    </row>
    <row r="224" spans="1:5">
      <c r="A224" s="3" t="s">
        <v>7</v>
      </c>
      <c r="C224" s="96">
        <v>182155608.79999998</v>
      </c>
    </row>
    <row r="225" spans="1:3">
      <c r="A225" s="3" t="s">
        <v>17</v>
      </c>
      <c r="C225" s="96">
        <v>66798683.790000007</v>
      </c>
    </row>
    <row r="226" spans="1:3">
      <c r="A226" s="3" t="s">
        <v>27</v>
      </c>
      <c r="C226" s="96">
        <v>3784889.4899999998</v>
      </c>
    </row>
    <row r="227" spans="1:3">
      <c r="A227" s="3" t="s">
        <v>43</v>
      </c>
      <c r="C227" s="96">
        <v>94336299.320000008</v>
      </c>
    </row>
    <row r="228" spans="1:3">
      <c r="A228" s="3" t="s">
        <v>53</v>
      </c>
      <c r="C228" s="96">
        <v>1738696.91</v>
      </c>
    </row>
    <row r="229" spans="1:3">
      <c r="A229" s="3" t="s">
        <v>58</v>
      </c>
      <c r="C229" s="97">
        <v>960000</v>
      </c>
    </row>
    <row r="230" spans="1:3" ht="15.75" thickBot="1">
      <c r="B230" s="99" t="s">
        <v>532</v>
      </c>
      <c r="C230" s="98">
        <f>SUM(C223:C229)</f>
        <v>977111243.87999988</v>
      </c>
    </row>
    <row r="231" spans="1:3" ht="15.75" thickTop="1"/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2022-12-05T15:49:46Z</cp:lastPrinted>
  <dcterms:created xsi:type="dcterms:W3CDTF">2021-07-29T18:58:50Z</dcterms:created>
  <dcterms:modified xsi:type="dcterms:W3CDTF">2022-12-05T15:50:58Z</dcterms:modified>
</cp:coreProperties>
</file>